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K:\Fin Admin\Controller-admin\Sarah-HR Admin Coordinator\Website\"/>
    </mc:Choice>
  </mc:AlternateContent>
  <xr:revisionPtr revIDLastSave="0" documentId="8_{EEBCDB43-F732-499D-841B-4C6ED08A3B2C}" xr6:coauthVersionLast="47" xr6:coauthVersionMax="47" xr10:uidLastSave="{00000000-0000-0000-0000-000000000000}"/>
  <bookViews>
    <workbookView xWindow="-28920" yWindow="-120" windowWidth="29040" windowHeight="15720" xr2:uid="{A2E1CDF6-0173-48C4-AAAF-D9D263ED153C}"/>
  </bookViews>
  <sheets>
    <sheet name="Instructions" sheetId="3" r:id="rId1"/>
    <sheet name="Travel claim" sheetId="1" r:id="rId2"/>
    <sheet name="pivots for GA use only" sheetId="4" state="hidden" r:id="rId3"/>
    <sheet name="drop downs" sheetId="2" state="hidden" r:id="rId4"/>
  </sheets>
  <calcPr calcId="191029"/>
  <pivotCaches>
    <pivotCache cacheId="1" r:id="rId5"/>
    <pivotCache cacheId="2" r:id="rId6"/>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1" l="1"/>
  <c r="P38" i="1"/>
  <c r="P39" i="1"/>
  <c r="P40" i="1"/>
  <c r="P41" i="1"/>
  <c r="P42" i="1"/>
  <c r="P43" i="1"/>
  <c r="P44" i="1"/>
  <c r="P45" i="1"/>
  <c r="P46" i="1"/>
  <c r="P47" i="1"/>
  <c r="P48" i="1"/>
  <c r="P49" i="1"/>
  <c r="P50" i="1"/>
  <c r="P51" i="1"/>
  <c r="P52" i="1"/>
  <c r="P53" i="1"/>
  <c r="P54" i="1"/>
  <c r="P55" i="1"/>
  <c r="P56" i="1"/>
  <c r="P57" i="1"/>
  <c r="P58" i="1"/>
  <c r="P59" i="1"/>
  <c r="P60" i="1"/>
  <c r="P61" i="1"/>
  <c r="P62" i="1"/>
  <c r="G72" i="1" l="1"/>
  <c r="K72" i="1" s="1"/>
  <c r="H72" i="1"/>
  <c r="I72" i="1"/>
  <c r="J72" i="1"/>
  <c r="P72" i="1"/>
  <c r="G73" i="1"/>
  <c r="K73" i="1" s="1"/>
  <c r="H73" i="1"/>
  <c r="I73" i="1"/>
  <c r="J73" i="1"/>
  <c r="P73" i="1"/>
  <c r="G74" i="1"/>
  <c r="H74" i="1"/>
  <c r="I74" i="1"/>
  <c r="J74" i="1"/>
  <c r="K74" i="1"/>
  <c r="P74" i="1"/>
  <c r="G75" i="1"/>
  <c r="H75" i="1"/>
  <c r="I75" i="1"/>
  <c r="J75" i="1"/>
  <c r="K75" i="1"/>
  <c r="Q75" i="1" s="1"/>
  <c r="N75" i="1"/>
  <c r="O75" i="1"/>
  <c r="P75" i="1"/>
  <c r="K43" i="1"/>
  <c r="R43" i="1"/>
  <c r="K44" i="1"/>
  <c r="R44" i="1"/>
  <c r="K45" i="1"/>
  <c r="R45" i="1"/>
  <c r="K46" i="1"/>
  <c r="R46" i="1"/>
  <c r="K47" i="1"/>
  <c r="R47" i="1"/>
  <c r="K48" i="1"/>
  <c r="R48" i="1"/>
  <c r="K49" i="1"/>
  <c r="R49" i="1"/>
  <c r="H18" i="1"/>
  <c r="I18" i="1"/>
  <c r="J18" i="1"/>
  <c r="K18" i="1"/>
  <c r="N18" i="1"/>
  <c r="O18" i="1"/>
  <c r="Q18" i="1"/>
  <c r="H19" i="1"/>
  <c r="I19" i="1"/>
  <c r="J19" i="1"/>
  <c r="K19" i="1"/>
  <c r="H20" i="1"/>
  <c r="I20" i="1"/>
  <c r="J20" i="1"/>
  <c r="K20" i="1"/>
  <c r="H21" i="1"/>
  <c r="I21" i="1"/>
  <c r="J21" i="1"/>
  <c r="K21" i="1"/>
  <c r="H22" i="1"/>
  <c r="I22" i="1"/>
  <c r="J22" i="1"/>
  <c r="K22" i="1"/>
  <c r="N22" i="1" s="1"/>
  <c r="G82" i="1"/>
  <c r="K82" i="1" s="1"/>
  <c r="H82" i="1"/>
  <c r="I82" i="1"/>
  <c r="J82" i="1"/>
  <c r="P82" i="1"/>
  <c r="G83" i="1"/>
  <c r="K83" i="1" s="1"/>
  <c r="H83" i="1"/>
  <c r="I83" i="1"/>
  <c r="J83" i="1"/>
  <c r="P83" i="1"/>
  <c r="G84" i="1"/>
  <c r="K84" i="1" s="1"/>
  <c r="H84" i="1"/>
  <c r="I84" i="1"/>
  <c r="J84" i="1"/>
  <c r="P84" i="1"/>
  <c r="G85" i="1"/>
  <c r="K85" i="1" s="1"/>
  <c r="H85" i="1"/>
  <c r="I85" i="1"/>
  <c r="J85" i="1"/>
  <c r="P85" i="1"/>
  <c r="G86" i="1"/>
  <c r="K86" i="1" s="1"/>
  <c r="H86" i="1"/>
  <c r="I86" i="1"/>
  <c r="J86" i="1"/>
  <c r="P86" i="1"/>
  <c r="G87" i="1"/>
  <c r="K87" i="1" s="1"/>
  <c r="H87" i="1"/>
  <c r="I87" i="1"/>
  <c r="J87" i="1"/>
  <c r="P87" i="1"/>
  <c r="G88" i="1"/>
  <c r="K88" i="1" s="1"/>
  <c r="H88" i="1"/>
  <c r="I88" i="1"/>
  <c r="J88" i="1"/>
  <c r="P88" i="1"/>
  <c r="R51" i="1"/>
  <c r="R52" i="1"/>
  <c r="R53" i="1"/>
  <c r="K51" i="1"/>
  <c r="K52" i="1"/>
  <c r="K53" i="1"/>
  <c r="R38" i="1"/>
  <c r="R37" i="1"/>
  <c r="R55" i="1"/>
  <c r="R56" i="1"/>
  <c r="R57" i="1"/>
  <c r="R58" i="1"/>
  <c r="K55" i="1"/>
  <c r="K56" i="1"/>
  <c r="K57" i="1"/>
  <c r="K58" i="1"/>
  <c r="G77" i="1"/>
  <c r="K77" i="1" s="1"/>
  <c r="H77" i="1"/>
  <c r="I77" i="1"/>
  <c r="J77" i="1"/>
  <c r="P77" i="1"/>
  <c r="G78" i="1"/>
  <c r="K78" i="1" s="1"/>
  <c r="H78" i="1"/>
  <c r="I78" i="1"/>
  <c r="J78" i="1"/>
  <c r="P78" i="1"/>
  <c r="G79" i="1"/>
  <c r="K79" i="1" s="1"/>
  <c r="H79" i="1"/>
  <c r="I79" i="1"/>
  <c r="J79" i="1"/>
  <c r="P79" i="1"/>
  <c r="G80" i="1"/>
  <c r="K80" i="1" s="1"/>
  <c r="H80" i="1"/>
  <c r="I80" i="1"/>
  <c r="J80" i="1"/>
  <c r="P80" i="1"/>
  <c r="G81" i="1"/>
  <c r="K81" i="1" s="1"/>
  <c r="H81" i="1"/>
  <c r="I81" i="1"/>
  <c r="J81" i="1"/>
  <c r="P81" i="1"/>
  <c r="H23" i="1"/>
  <c r="I23" i="1"/>
  <c r="J23" i="1"/>
  <c r="K23" i="1"/>
  <c r="H24" i="1"/>
  <c r="I24" i="1"/>
  <c r="J24" i="1"/>
  <c r="K24" i="1"/>
  <c r="H25" i="1"/>
  <c r="I25" i="1"/>
  <c r="J25" i="1"/>
  <c r="K25" i="1"/>
  <c r="H26" i="1"/>
  <c r="I26" i="1"/>
  <c r="J26" i="1"/>
  <c r="K26" i="1"/>
  <c r="H27" i="1"/>
  <c r="I27" i="1"/>
  <c r="J27" i="1"/>
  <c r="K27" i="1"/>
  <c r="N72" i="1" l="1"/>
  <c r="M18" i="1"/>
  <c r="L18" i="1" s="1"/>
  <c r="O21" i="1"/>
  <c r="N20" i="1"/>
  <c r="O73" i="1"/>
  <c r="N73" i="1"/>
  <c r="M73" i="1" s="1"/>
  <c r="L73" i="1" s="1"/>
  <c r="Q73" i="1"/>
  <c r="M75" i="1"/>
  <c r="L75" i="1" s="1"/>
  <c r="Q72" i="1"/>
  <c r="O72" i="1"/>
  <c r="Q74" i="1"/>
  <c r="N74" i="1"/>
  <c r="M74" i="1" s="1"/>
  <c r="L74" i="1" s="1"/>
  <c r="O74" i="1"/>
  <c r="Q20" i="1"/>
  <c r="O20" i="1"/>
  <c r="M20" i="1" s="1"/>
  <c r="L20" i="1" s="1"/>
  <c r="Q21" i="1"/>
  <c r="N21" i="1"/>
  <c r="Q19" i="1"/>
  <c r="O19" i="1"/>
  <c r="Q22" i="1"/>
  <c r="O22" i="1"/>
  <c r="M22" i="1" s="1"/>
  <c r="L22" i="1" s="1"/>
  <c r="N19" i="1"/>
  <c r="N84" i="1"/>
  <c r="N86" i="1"/>
  <c r="Q86" i="1"/>
  <c r="O86" i="1"/>
  <c r="Q85" i="1"/>
  <c r="N85" i="1"/>
  <c r="O85" i="1"/>
  <c r="N83" i="1"/>
  <c r="Q83" i="1"/>
  <c r="O83" i="1"/>
  <c r="Q87" i="1"/>
  <c r="N87" i="1"/>
  <c r="O87" i="1"/>
  <c r="Q82" i="1"/>
  <c r="O82" i="1"/>
  <c r="N82" i="1"/>
  <c r="Q88" i="1"/>
  <c r="O88" i="1"/>
  <c r="Q84" i="1"/>
  <c r="N88" i="1"/>
  <c r="M88" i="1" s="1"/>
  <c r="L88" i="1" s="1"/>
  <c r="O84" i="1"/>
  <c r="Q80" i="1"/>
  <c r="N80" i="1"/>
  <c r="O80" i="1"/>
  <c r="N81" i="1"/>
  <c r="O81" i="1"/>
  <c r="N77" i="1"/>
  <c r="Q81" i="1"/>
  <c r="Q77" i="1"/>
  <c r="O77" i="1"/>
  <c r="O78" i="1"/>
  <c r="Q78" i="1"/>
  <c r="N78" i="1"/>
  <c r="Q79" i="1"/>
  <c r="O79" i="1"/>
  <c r="N79" i="1"/>
  <c r="N27" i="1"/>
  <c r="N25" i="1"/>
  <c r="Q23" i="1"/>
  <c r="O23" i="1"/>
  <c r="N26" i="1"/>
  <c r="O25" i="1"/>
  <c r="Q25" i="1"/>
  <c r="N23" i="1"/>
  <c r="Q26" i="1"/>
  <c r="O26" i="1"/>
  <c r="Q24" i="1"/>
  <c r="Q27" i="1"/>
  <c r="O24" i="1"/>
  <c r="O27" i="1"/>
  <c r="N24" i="1"/>
  <c r="M72" i="1" l="1"/>
  <c r="L72" i="1" s="1"/>
  <c r="M19" i="1"/>
  <c r="L19" i="1" s="1"/>
  <c r="M21" i="1"/>
  <c r="L21" i="1" s="1"/>
  <c r="M85" i="1"/>
  <c r="L85" i="1" s="1"/>
  <c r="M82" i="1"/>
  <c r="L82" i="1" s="1"/>
  <c r="M83" i="1"/>
  <c r="L83" i="1" s="1"/>
  <c r="M84" i="1"/>
  <c r="L84" i="1" s="1"/>
  <c r="M87" i="1"/>
  <c r="L87" i="1" s="1"/>
  <c r="M86" i="1"/>
  <c r="L86" i="1" s="1"/>
  <c r="M81" i="1"/>
  <c r="L81" i="1" s="1"/>
  <c r="M80" i="1"/>
  <c r="L80" i="1" s="1"/>
  <c r="M78" i="1"/>
  <c r="L78" i="1" s="1"/>
  <c r="M77" i="1"/>
  <c r="L77" i="1" s="1"/>
  <c r="M79" i="1"/>
  <c r="L79" i="1" s="1"/>
  <c r="M23" i="1"/>
  <c r="L23" i="1" s="1"/>
  <c r="M26" i="1"/>
  <c r="L26" i="1" s="1"/>
  <c r="M27" i="1"/>
  <c r="L27" i="1" s="1"/>
  <c r="M25" i="1"/>
  <c r="L25" i="1" s="1"/>
  <c r="M24" i="1"/>
  <c r="L24" i="1" s="1"/>
  <c r="K37" i="1" l="1"/>
  <c r="K38" i="1"/>
  <c r="K39" i="1"/>
  <c r="K40" i="1"/>
  <c r="K41" i="1"/>
  <c r="K42" i="1"/>
  <c r="K50" i="1"/>
  <c r="K54" i="1"/>
  <c r="K59" i="1"/>
  <c r="K60" i="1"/>
  <c r="K61" i="1"/>
  <c r="K62" i="1"/>
  <c r="K36" i="1"/>
  <c r="P36" i="1" s="1"/>
  <c r="K15" i="1"/>
  <c r="R39" i="1"/>
  <c r="R40" i="1"/>
  <c r="R41" i="1"/>
  <c r="R42" i="1"/>
  <c r="R50" i="1"/>
  <c r="R54" i="1"/>
  <c r="R59" i="1"/>
  <c r="R60" i="1"/>
  <c r="R61" i="1"/>
  <c r="R62" i="1"/>
  <c r="R36" i="1"/>
  <c r="P71" i="1"/>
  <c r="P76" i="1"/>
  <c r="P70" i="1"/>
  <c r="P69" i="1"/>
  <c r="H17" i="1"/>
  <c r="I17" i="1"/>
  <c r="J17" i="1"/>
  <c r="K17" i="1"/>
  <c r="H28" i="1"/>
  <c r="I28" i="1"/>
  <c r="J28" i="1"/>
  <c r="K28" i="1"/>
  <c r="L63" i="1"/>
  <c r="O63" i="1"/>
  <c r="N63" i="1"/>
  <c r="K30" i="1"/>
  <c r="K29" i="1"/>
  <c r="K16" i="1"/>
  <c r="Q28" i="1" l="1"/>
  <c r="N17" i="1"/>
  <c r="P63" i="1"/>
  <c r="N28" i="1"/>
  <c r="Q17" i="1"/>
  <c r="O28" i="1"/>
  <c r="O17" i="1"/>
  <c r="K31" i="1"/>
  <c r="I70" i="1"/>
  <c r="J70" i="1"/>
  <c r="I71" i="1"/>
  <c r="J71" i="1"/>
  <c r="I76" i="1"/>
  <c r="J76" i="1"/>
  <c r="J69" i="1"/>
  <c r="I69" i="1"/>
  <c r="H70" i="1"/>
  <c r="H71" i="1"/>
  <c r="H76" i="1"/>
  <c r="G70" i="1"/>
  <c r="K70" i="1" s="1"/>
  <c r="G71" i="1"/>
  <c r="K71" i="1" s="1"/>
  <c r="G76" i="1"/>
  <c r="K76" i="1" s="1"/>
  <c r="G69" i="1"/>
  <c r="K69" i="1" s="1"/>
  <c r="J15" i="1"/>
  <c r="I15" i="1"/>
  <c r="H15" i="1"/>
  <c r="H69" i="1"/>
  <c r="H30" i="1"/>
  <c r="I30" i="1"/>
  <c r="J30" i="1"/>
  <c r="H29" i="1"/>
  <c r="I29" i="1"/>
  <c r="J29" i="1"/>
  <c r="J16" i="1"/>
  <c r="I16" i="1"/>
  <c r="H16" i="1"/>
  <c r="N69" i="1" l="1"/>
  <c r="Q15" i="1"/>
  <c r="O16" i="1"/>
  <c r="Q16" i="1"/>
  <c r="M17" i="1"/>
  <c r="L17" i="1" s="1"/>
  <c r="M28" i="1"/>
  <c r="L28" i="1" s="1"/>
  <c r="O15" i="1"/>
  <c r="Q30" i="1"/>
  <c r="N15" i="1"/>
  <c r="Q69" i="1"/>
  <c r="O69" i="1"/>
  <c r="O30" i="1"/>
  <c r="N16" i="1"/>
  <c r="O71" i="1"/>
  <c r="N71" i="1"/>
  <c r="Q71" i="1"/>
  <c r="N30" i="1"/>
  <c r="O76" i="1"/>
  <c r="N76" i="1"/>
  <c r="Q76" i="1"/>
  <c r="N29" i="1"/>
  <c r="Q29" i="1"/>
  <c r="O29" i="1"/>
  <c r="N70" i="1"/>
  <c r="O70" i="1"/>
  <c r="Q70" i="1"/>
  <c r="K89" i="1"/>
  <c r="M16" i="1" l="1"/>
  <c r="L16" i="1" s="1"/>
  <c r="M69" i="1"/>
  <c r="L69" i="1" s="1"/>
  <c r="M15" i="1"/>
  <c r="L15" i="1" s="1"/>
  <c r="M70" i="1"/>
  <c r="L70" i="1" s="1"/>
  <c r="M29" i="1"/>
  <c r="L29" i="1" s="1"/>
  <c r="M30" i="1"/>
  <c r="L30" i="1" s="1"/>
  <c r="M71" i="1"/>
  <c r="L71" i="1" s="1"/>
  <c r="M76" i="1"/>
  <c r="L76" i="1" s="1"/>
  <c r="K63" i="1"/>
  <c r="K91" i="1" l="1"/>
  <c r="L31" i="1"/>
  <c r="N31" i="1"/>
  <c r="O31" i="1"/>
  <c r="M31" i="1" l="1"/>
  <c r="O89" i="1"/>
  <c r="O91" i="1" s="1"/>
  <c r="L89" i="1"/>
  <c r="P91" i="1"/>
  <c r="M89" i="1"/>
  <c r="N89" i="1"/>
  <c r="N91" i="1" s="1"/>
  <c r="L9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<sst xmlns="http://schemas.openxmlformats.org/spreadsheetml/2006/main" count="275" uniqueCount="192">
  <si>
    <t>Expense Type</t>
  </si>
  <si>
    <t>Accomodations</t>
  </si>
  <si>
    <t>Airfare</t>
  </si>
  <si>
    <t>Fuel</t>
  </si>
  <si>
    <t>Mileage</t>
  </si>
  <si>
    <t>Parking</t>
  </si>
  <si>
    <t>Rail</t>
  </si>
  <si>
    <t>Rental Car</t>
  </si>
  <si>
    <t>Taxi</t>
  </si>
  <si>
    <t>Travel Categories</t>
  </si>
  <si>
    <t>Provinces</t>
  </si>
  <si>
    <t>ON</t>
  </si>
  <si>
    <t>MB</t>
  </si>
  <si>
    <t>QC</t>
  </si>
  <si>
    <t>NS</t>
  </si>
  <si>
    <t>NB</t>
  </si>
  <si>
    <t>PE</t>
  </si>
  <si>
    <t>NL</t>
  </si>
  <si>
    <t>NT</t>
  </si>
  <si>
    <t>YK</t>
  </si>
  <si>
    <t>BC</t>
  </si>
  <si>
    <t>NU</t>
  </si>
  <si>
    <t>AB</t>
  </si>
  <si>
    <t>SK</t>
  </si>
  <si>
    <t>Subtotal</t>
  </si>
  <si>
    <t>HST</t>
  </si>
  <si>
    <t>GST</t>
  </si>
  <si>
    <t>PST/QST</t>
  </si>
  <si>
    <t>Account</t>
  </si>
  <si>
    <t>N/A</t>
  </si>
  <si>
    <t>HST Rate</t>
  </si>
  <si>
    <t>GST Rate</t>
  </si>
  <si>
    <t>PST/QST Rate</t>
  </si>
  <si>
    <t>Date</t>
  </si>
  <si>
    <t>Kilometers</t>
  </si>
  <si>
    <t>Per Diem Categories</t>
  </si>
  <si>
    <t>Per Diem</t>
  </si>
  <si>
    <t>Rate</t>
  </si>
  <si>
    <t>Rate/KM</t>
  </si>
  <si>
    <t>Travel Start Date:</t>
  </si>
  <si>
    <t>Travel End Date:</t>
  </si>
  <si>
    <t>First Name:</t>
  </si>
  <si>
    <t>Last Name:</t>
  </si>
  <si>
    <t>Street Address:</t>
  </si>
  <si>
    <t>City:</t>
  </si>
  <si>
    <t>Province/State:</t>
  </si>
  <si>
    <t>Country:</t>
  </si>
  <si>
    <t>Postal/Zip Code:</t>
  </si>
  <si>
    <t>Filling out the Form</t>
  </si>
  <si>
    <t>Claims will be paid in Canadian Funds unless otherwise noted on the claim.</t>
  </si>
  <si>
    <t>Gratuitous Accomodation</t>
  </si>
  <si>
    <t>Please list each receipt on a separate line</t>
  </si>
  <si>
    <t>Per Diems</t>
  </si>
  <si>
    <t>If claiming per diems do not include receipts in Section C</t>
  </si>
  <si>
    <t>Total Section A</t>
  </si>
  <si>
    <t>Total Section B</t>
  </si>
  <si>
    <t>Total Section C</t>
  </si>
  <si>
    <t>Grand Total</t>
  </si>
  <si>
    <t>CAD</t>
  </si>
  <si>
    <t>Currency</t>
  </si>
  <si>
    <t>USD</t>
  </si>
  <si>
    <t>EUR</t>
  </si>
  <si>
    <t>GBP</t>
  </si>
  <si>
    <t>AUD</t>
  </si>
  <si>
    <t>Section A: 
MILEAGE</t>
  </si>
  <si>
    <t>Other Travel (bus, tolls, Uber)</t>
  </si>
  <si>
    <t>Daily exchange rates: Lookup tool - Bank of Canada</t>
  </si>
  <si>
    <t>Prepared by/Payee</t>
  </si>
  <si>
    <t>Manager</t>
  </si>
  <si>
    <t>Approvals</t>
  </si>
  <si>
    <t>Traveler Affiliation to Prinicpal Investigator (PI):</t>
  </si>
  <si>
    <t>(for research related travel only)</t>
  </si>
  <si>
    <t>If claiming mileage do not claim fuel or electric charging in Section C</t>
  </si>
  <si>
    <t>Number of Days</t>
  </si>
  <si>
    <t>Electric Vehicle Charge</t>
  </si>
  <si>
    <t>LOCKED CELLS</t>
  </si>
  <si>
    <t>(blank)</t>
  </si>
  <si>
    <t>Sum of HST</t>
  </si>
  <si>
    <t>Sum of GST</t>
  </si>
  <si>
    <t>Mileage summary</t>
  </si>
  <si>
    <t>Per Diems summary</t>
  </si>
  <si>
    <t>Receipted Expenses summary</t>
  </si>
  <si>
    <t>CAD Amount (C )</t>
  </si>
  <si>
    <t>Grand Total CAD 
(A+B+C)</t>
  </si>
  <si>
    <t>Fund
(5 digits)</t>
  </si>
  <si>
    <t>Department
(5 digits)</t>
  </si>
  <si>
    <t>Account
(6 digits)</t>
  </si>
  <si>
    <t>Program (optional)
(5 digits)</t>
  </si>
  <si>
    <t>Class (optional)
(4 digits)</t>
  </si>
  <si>
    <t>Project (optional)
(6 digits)</t>
  </si>
  <si>
    <t>Registration/Conference Fees</t>
  </si>
  <si>
    <t>Description</t>
  </si>
  <si>
    <t>Travel</t>
  </si>
  <si>
    <t>Air Fare</t>
  </si>
  <si>
    <t>Rail Transportation</t>
  </si>
  <si>
    <t>Rental Cars - Travel</t>
  </si>
  <si>
    <t>Other Transportation</t>
  </si>
  <si>
    <t>Taxi And Limo Transportation</t>
  </si>
  <si>
    <t>Accommodations</t>
  </si>
  <si>
    <t>Other Accommodation Expense</t>
  </si>
  <si>
    <t>Guest Hosting</t>
  </si>
  <si>
    <t>Travel Meals</t>
  </si>
  <si>
    <t>Field Travel</t>
  </si>
  <si>
    <t>Visitor Travel</t>
  </si>
  <si>
    <t>Sundry Expenses</t>
  </si>
  <si>
    <t>Fuel - Travel</t>
  </si>
  <si>
    <t>Registration/Seminars</t>
  </si>
  <si>
    <t>Visiting Lecturer</t>
  </si>
  <si>
    <t>Misc Expenses</t>
  </si>
  <si>
    <t>Currency to be paid in:</t>
  </si>
  <si>
    <t>Date(s)/Date Range</t>
  </si>
  <si>
    <t>(DD-MMM-YYYY)</t>
  </si>
  <si>
    <t>Date
(DD-MMM-YYYY)</t>
  </si>
  <si>
    <t>Province (or N/A)</t>
  </si>
  <si>
    <t>Notice of Collection</t>
  </si>
  <si>
    <t>When complete, this form will contain Personal &amp; Confidential information. This information is being collected under the authority of the Queen's Royal Charter of 1841, as amended. This information will be used to track cash and cheque deposits and to allocate the funds to the appropriate account(s).</t>
  </si>
  <si>
    <t>Name</t>
  </si>
  <si>
    <t>Signature</t>
  </si>
  <si>
    <t>Province 
(or N/A)</t>
  </si>
  <si>
    <t>Exchange Rate (if not CAD $)</t>
  </si>
  <si>
    <t>Currency on Receipt 
(if not CAD $)</t>
  </si>
  <si>
    <t>Research
(if applicable)</t>
  </si>
  <si>
    <t>rename account 640018 - Fuel/Charging Travel</t>
  </si>
  <si>
    <t>Breakfast in Canada</t>
  </si>
  <si>
    <t>Lunch in Canada</t>
  </si>
  <si>
    <t>Dinner in Canada</t>
  </si>
  <si>
    <t>FULL Day in Canada</t>
  </si>
  <si>
    <t>Breakfast North America (outside Canada)</t>
  </si>
  <si>
    <t>Lunch North America (outside Canada)</t>
  </si>
  <si>
    <t>Dinner North America (outside Canada)</t>
  </si>
  <si>
    <t>FULL Day North America (outside Canada)</t>
  </si>
  <si>
    <t>Expense Type (PER DIEM)</t>
  </si>
  <si>
    <t>Receipted Meals-Food/Beverage</t>
  </si>
  <si>
    <t>Receipted Meals-Tip</t>
  </si>
  <si>
    <t>To be used in the same manner as the Expense Reimbursement System (ERS).</t>
  </si>
  <si>
    <t>This form is to be used to reimburse visitors as they do not have access to ERS</t>
  </si>
  <si>
    <t>Claims should be submitted within 30 days of the end date of travel</t>
  </si>
  <si>
    <t>If payment is to be made using a wire payment please complete the Wire Transfer Form and attach to the claim submission.</t>
  </si>
  <si>
    <t>Wire Transfer Form</t>
  </si>
  <si>
    <t>This form must be filled out electronically as there are embedded calculations within the form.</t>
  </si>
  <si>
    <t>Only cells that are to be filled in are available for entry - all other cells are locked.</t>
  </si>
  <si>
    <t>Fill in the applicable chartfield coding</t>
  </si>
  <si>
    <t>Enter the date/date range the per diems relate to</t>
  </si>
  <si>
    <t>Select the Expense Type from the drop down</t>
  </si>
  <si>
    <t>Enter the number of days the per diem relates to</t>
  </si>
  <si>
    <t>Section A: MILEAGE</t>
  </si>
  <si>
    <t>List each receipt on a separate line</t>
  </si>
  <si>
    <t>Enter the receipt date</t>
  </si>
  <si>
    <t>Select the applicable Province (HST/GST will calculate based on selection)</t>
  </si>
  <si>
    <t>Select the applicable Province from the drop down</t>
  </si>
  <si>
    <t>Submission</t>
  </si>
  <si>
    <t>Once completed - 'print' the form to pdf and obtain needed approvals and signatures</t>
  </si>
  <si>
    <t>Signed pdf</t>
  </si>
  <si>
    <t>Scanned receipts</t>
  </si>
  <si>
    <t>Filled in excel document</t>
  </si>
  <si>
    <t>Submit the following to expenses@queensu.ca</t>
  </si>
  <si>
    <t xml:space="preserve">All claims with correct information, receipts and approval will be reviewed and processed within 15 Business Days of receipt in Financial Services. </t>
  </si>
  <si>
    <t>Incomplete claims will not be processed and will be returned to the claimant for completion.</t>
  </si>
  <si>
    <t xml:space="preserve">NOTE: Please submit excel sheet by email to expenses@queensu.ca </t>
  </si>
  <si>
    <t>Destination, Nature &amp; Purpose of Expense:</t>
  </si>
  <si>
    <t xml:space="preserve">Total Per Receipt
</t>
  </si>
  <si>
    <t>GST per receipt (if applicable)</t>
  </si>
  <si>
    <t>Total CAD Amount (B)</t>
  </si>
  <si>
    <t>Total CAD Amount (A)</t>
  </si>
  <si>
    <t>Chartfield</t>
  </si>
  <si>
    <r>
      <t>Split out the amounts between Total, HST, &amp; GST as applicable per receipt
(</t>
    </r>
    <r>
      <rPr>
        <sz val="11"/>
        <color rgb="FFFF0000"/>
        <rFont val="Calibri"/>
        <family val="2"/>
      </rPr>
      <t>VERY IMPORTANT</t>
    </r>
    <r>
      <rPr>
        <sz val="11"/>
        <color theme="1"/>
        <rFont val="Calibri"/>
        <family val="2"/>
      </rPr>
      <t xml:space="preserve"> to ensure what is charged to your budget is accurate)</t>
    </r>
  </si>
  <si>
    <t>Travel &amp; Expense Reimbursement Form</t>
  </si>
  <si>
    <t>Key Deposits</t>
  </si>
  <si>
    <t>Other Supplies</t>
  </si>
  <si>
    <t xml:space="preserve">Miscellaneous Expenses </t>
  </si>
  <si>
    <t>Other Supplies (office, photocopies)</t>
  </si>
  <si>
    <t>Section C: 
PER DIEMS (Meals &amp; Gratuitous Accomodation)</t>
  </si>
  <si>
    <t>Section B: 
RECEIPTED EXPENSES</t>
  </si>
  <si>
    <t>Comments/Description</t>
  </si>
  <si>
    <t>Key Deposit Returns</t>
  </si>
  <si>
    <r>
      <t xml:space="preserve">HST </t>
    </r>
    <r>
      <rPr>
        <b/>
        <sz val="12"/>
        <rFont val="Aptos Narrow"/>
        <family val="2"/>
        <scheme val="minor"/>
      </rPr>
      <t>per receipt</t>
    </r>
    <r>
      <rPr>
        <b/>
        <sz val="12"/>
        <color theme="1"/>
        <rFont val="Aptos Narrow"/>
        <family val="2"/>
        <scheme val="minor"/>
      </rPr>
      <t xml:space="preserve"> (if applicable)</t>
    </r>
  </si>
  <si>
    <t>Sum of HST per receipt (if applicable)</t>
  </si>
  <si>
    <t>Count of GST per receipt (if applicable)</t>
  </si>
  <si>
    <t>Subtotal for GA use only</t>
  </si>
  <si>
    <t>NOTE: if amount to be split to multiple chartfields please indicate in the email when submitting.</t>
  </si>
  <si>
    <t>Enter the date/date range of travel mileage is being claimed for.</t>
  </si>
  <si>
    <t>Enter comments/description relating to mileage being claimed.</t>
  </si>
  <si>
    <t xml:space="preserve">Select the applicable Province (HST/GST will calculate based on selection), </t>
  </si>
  <si>
    <t>Enter the kilometers travelled being claimed.</t>
  </si>
  <si>
    <t>or N/A if outside of Canada.</t>
  </si>
  <si>
    <t>Section B: RECEIPTED EXPENSES</t>
  </si>
  <si>
    <t>Enter comments/description relating to expense item being claimed.</t>
  </si>
  <si>
    <t>Enter the applicable 3 character currency code based on the receipt</t>
  </si>
  <si>
    <t xml:space="preserve">Enter the applicable exchange rate - will calculate the amount in CAD $ </t>
  </si>
  <si>
    <t>(Can use the link below to look up the daily exchange rate if needed)</t>
  </si>
  <si>
    <t>Section C: PER DIEMS Meals &amp; Gratuitous Accomodation</t>
  </si>
  <si>
    <t>Enter comments/description relating to the per diem item being claimed.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</si>
</sst>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409]d\-mmm\-yy;@"/>
    <numFmt numFmtId="166" formatCode="0_);\(0\)"/>
    <numFmt numFmtId="167" formatCode="#,##0.000000_);\(#,##0.000000\)"/>
    <numFmt numFmtId="168" formatCode="_(* #,##0.00000_);_(* \(#,##0.00000\);_(* &quot;-&quot;??_);_(@_)"/>
  </numFmts>
  <fonts count="2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rgb="FFFF0000"/>
      <name val="Aptos Narrow"/>
      <family val="2"/>
      <scheme val="minor"/>
    </font>
    <font>
      <b/>
      <sz val="14"/>
      <name val="Aptos Narrow"/>
      <family val="2"/>
      <scheme val="minor"/>
    </font>
    <font>
      <u/>
      <sz val="11"/>
      <color theme="10"/>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b/>
      <i/>
      <sz val="12"/>
      <color theme="1"/>
      <name val="Aptos Narrow"/>
      <family val="2"/>
      <scheme val="minor"/>
    </font>
    <font>
      <b/>
      <sz val="12"/>
      <color rgb="FFFF0000"/>
      <name val="Aptos Narrow"/>
      <family val="2"/>
      <scheme val="minor"/>
    </font>
    <font>
      <b/>
      <i/>
      <sz val="12"/>
      <name val="Aptos Narrow"/>
      <family val="2"/>
      <scheme val="minor"/>
    </font>
    <font>
      <b/>
      <sz val="16"/>
      <color rgb="FFFF0000"/>
      <name val="Aptos Narrow"/>
      <family val="2"/>
      <scheme val="minor"/>
    </font>
    <font>
      <sz val="14"/>
      <color theme="1"/>
      <name val="Aptos Narrow"/>
      <family val="2"/>
      <scheme val="minor"/>
    </font>
    <font>
      <b/>
      <i/>
      <sz val="14"/>
      <color theme="1"/>
      <name val="Aptos Narrow"/>
      <family val="2"/>
      <scheme val="minor"/>
    </font>
    <font>
      <b/>
      <i/>
      <sz val="14"/>
      <name val="Aptos Narrow"/>
      <family val="2"/>
      <scheme val="minor"/>
    </font>
    <font>
      <b/>
      <sz val="11"/>
      <color theme="1"/>
      <name val="Calibri"/>
      <family val="2"/>
    </font>
    <font>
      <sz val="11"/>
      <color theme="1"/>
      <name val="Calibri"/>
      <family val="2"/>
    </font>
    <font>
      <sz val="11"/>
      <color rgb="FFFF0000"/>
      <name val="Calibri"/>
      <family val="2"/>
    </font>
    <font>
      <u/>
      <sz val="11"/>
      <color theme="10"/>
      <name val="Calibri"/>
      <family val="2"/>
    </font>
    <font>
      <b/>
      <sz val="12"/>
      <color theme="1"/>
      <name val="Calibri"/>
      <family val="2"/>
    </font>
    <font>
      <b/>
      <sz val="11"/>
      <color rgb="FFFF0000"/>
      <name val="Calibri"/>
      <family val="2"/>
    </font>
    <font>
      <sz val="20"/>
      <color theme="1"/>
      <name val="Aptos Narrow"/>
      <family val="2"/>
      <scheme val="minor"/>
    </font>
    <font>
      <b/>
      <sz val="18"/>
      <name val="Aptos Narrow"/>
      <family val="2"/>
      <scheme val="minor"/>
    </font>
    <font>
      <b/>
      <sz val="12"/>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7">
    <xf numFmtId="0" fontId="0" fillId="0" borderId="0" xfId="0"/>
    <xf numFmtId="9" fontId="0" fillId="0" borderId="0" xfId="2" applyFont="1"/>
    <xf numFmtId="164" fontId="0" fillId="0" borderId="0" xfId="2" applyNumberFormat="1" applyFont="1"/>
    <xf numFmtId="0" fontId="3" fillId="0" borderId="0" xfId="0" applyFont="1"/>
    <xf numFmtId="0" fontId="0" fillId="0" borderId="13" xfId="0" applyBorder="1"/>
    <xf numFmtId="0" fontId="0" fillId="0" borderId="14" xfId="0" applyBorder="1"/>
    <xf numFmtId="0" fontId="2" fillId="2" borderId="15" xfId="0" applyFont="1" applyFill="1" applyBorder="1"/>
    <xf numFmtId="0" fontId="0" fillId="0" borderId="16" xfId="0" applyBorder="1"/>
    <xf numFmtId="43" fontId="0" fillId="0" borderId="17" xfId="1" applyFont="1" applyFill="1" applyBorder="1"/>
    <xf numFmtId="43" fontId="0" fillId="0" borderId="13" xfId="1" applyFont="1" applyFill="1" applyBorder="1"/>
    <xf numFmtId="43" fontId="0" fillId="0" borderId="14" xfId="1" applyFont="1" applyFill="1" applyBorder="1"/>
    <xf numFmtId="0" fontId="5" fillId="0" borderId="0" xfId="0" applyFont="1"/>
    <xf numFmtId="0" fontId="6" fillId="0" borderId="0" xfId="3"/>
    <xf numFmtId="0" fontId="0" fillId="0" borderId="0" xfId="0" quotePrefix="1"/>
    <xf numFmtId="0" fontId="0" fillId="0" borderId="0" xfId="0" pivotButton="1"/>
    <xf numFmtId="43" fontId="0" fillId="0" borderId="0" xfId="0" applyNumberFormat="1"/>
    <xf numFmtId="0" fontId="4" fillId="0" borderId="0" xfId="0" applyFont="1"/>
    <xf numFmtId="0" fontId="0" fillId="0" borderId="0" xfId="0" applyAlignment="1">
      <alignment horizontal="left"/>
    </xf>
    <xf numFmtId="165" fontId="8" fillId="0" borderId="1" xfId="0" applyNumberFormat="1" applyFont="1" applyBorder="1" applyAlignment="1" applyProtection="1">
      <alignment horizontal="center" vertical="center"/>
      <protection locked="0"/>
    </xf>
    <xf numFmtId="43" fontId="11" fillId="0" borderId="0" xfId="1" applyFont="1" applyAlignment="1" applyProtection="1">
      <alignment horizontal="right"/>
    </xf>
    <xf numFmtId="43" fontId="8" fillId="0" borderId="0" xfId="1" applyFont="1" applyProtection="1"/>
    <xf numFmtId="164" fontId="8" fillId="0" borderId="0" xfId="2" applyNumberFormat="1" applyFont="1" applyProtection="1"/>
    <xf numFmtId="43" fontId="8" fillId="3" borderId="2" xfId="1" applyFont="1" applyFill="1" applyBorder="1" applyProtection="1"/>
    <xf numFmtId="0" fontId="13" fillId="0" borderId="1" xfId="0" applyFont="1" applyBorder="1" applyAlignment="1" applyProtection="1">
      <alignment horizontal="center" vertical="center"/>
      <protection locked="0"/>
    </xf>
    <xf numFmtId="165" fontId="8" fillId="0" borderId="21" xfId="0" applyNumberFormat="1" applyFont="1" applyBorder="1" applyProtection="1">
      <protection locked="0"/>
    </xf>
    <xf numFmtId="165" fontId="8" fillId="0" borderId="23" xfId="0" applyNumberFormat="1" applyFont="1" applyBorder="1" applyProtection="1">
      <protection locked="0"/>
    </xf>
    <xf numFmtId="165" fontId="8" fillId="0" borderId="26" xfId="0" applyNumberFormat="1" applyFont="1" applyBorder="1" applyProtection="1">
      <protection locked="0"/>
    </xf>
    <xf numFmtId="0" fontId="8" fillId="0" borderId="22" xfId="0" applyFont="1" applyBorder="1" applyAlignment="1" applyProtection="1">
      <alignment horizontal="center"/>
      <protection locked="0"/>
    </xf>
    <xf numFmtId="0" fontId="8" fillId="0" borderId="24" xfId="0" applyFont="1" applyBorder="1" applyProtection="1">
      <protection locked="0"/>
    </xf>
    <xf numFmtId="0" fontId="8" fillId="0" borderId="0" xfId="0" applyFont="1"/>
    <xf numFmtId="0" fontId="9" fillId="0" borderId="0" xfId="0" applyFont="1" applyAlignment="1">
      <alignment horizontal="right" indent="1"/>
    </xf>
    <xf numFmtId="0" fontId="8" fillId="0" borderId="0" xfId="0" applyFont="1" applyAlignment="1">
      <alignment vertical="center" wrapText="1"/>
    </xf>
    <xf numFmtId="0" fontId="10" fillId="0" borderId="0" xfId="0" applyFont="1"/>
    <xf numFmtId="0" fontId="9" fillId="0" borderId="0" xfId="0" applyFont="1"/>
    <xf numFmtId="0" fontId="8" fillId="0" borderId="0" xfId="0" applyFont="1" applyAlignment="1">
      <alignment horizontal="left"/>
    </xf>
    <xf numFmtId="0" fontId="8" fillId="0" borderId="11" xfId="0" applyFont="1" applyBorder="1"/>
    <xf numFmtId="0" fontId="8" fillId="0" borderId="0" xfId="0" applyFont="1" applyAlignment="1">
      <alignment vertical="center"/>
    </xf>
    <xf numFmtId="0" fontId="11" fillId="0" borderId="0" xfId="0" applyFont="1" applyAlignment="1">
      <alignment horizontal="left"/>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0" borderId="0" xfId="0" applyFont="1" applyAlignment="1">
      <alignment horizontal="center" vertical="center"/>
    </xf>
    <xf numFmtId="43" fontId="8" fillId="0" borderId="11" xfId="1" applyFont="1" applyBorder="1" applyProtection="1"/>
    <xf numFmtId="43" fontId="8" fillId="0" borderId="11" xfId="1" applyFont="1" applyFill="1" applyBorder="1" applyProtection="1"/>
    <xf numFmtId="0" fontId="11" fillId="0" borderId="0" xfId="0" applyFont="1" applyAlignment="1">
      <alignment horizontal="left" vertical="top"/>
    </xf>
    <xf numFmtId="0" fontId="12" fillId="0" borderId="0" xfId="0" applyFont="1" applyAlignment="1">
      <alignment horizontal="left" vertical="center"/>
    </xf>
    <xf numFmtId="43" fontId="8" fillId="0" borderId="0" xfId="0" applyNumberFormat="1" applyFont="1"/>
    <xf numFmtId="0" fontId="9" fillId="3" borderId="4" xfId="0" applyFont="1" applyFill="1" applyBorder="1" applyAlignment="1">
      <alignment horizontal="center" vertical="center" wrapText="1"/>
    </xf>
    <xf numFmtId="164" fontId="8" fillId="0" borderId="11" xfId="2" applyNumberFormat="1" applyFont="1" applyBorder="1" applyProtection="1"/>
    <xf numFmtId="43" fontId="8" fillId="0" borderId="11" xfId="0" applyNumberFormat="1" applyFont="1" applyBorder="1"/>
    <xf numFmtId="0" fontId="11" fillId="0" borderId="0" xfId="0" applyFont="1" applyAlignment="1">
      <alignment horizontal="left" vertical="center"/>
    </xf>
    <xf numFmtId="0" fontId="10" fillId="0" borderId="0" xfId="0" applyFont="1" applyAlignment="1">
      <alignment vertical="center"/>
    </xf>
    <xf numFmtId="43" fontId="7" fillId="3" borderId="1" xfId="0" applyNumberFormat="1" applyFont="1" applyFill="1" applyBorder="1" applyAlignment="1">
      <alignment vertical="center"/>
    </xf>
    <xf numFmtId="0" fontId="9" fillId="0" borderId="0" xfId="0" applyFont="1" applyAlignment="1">
      <alignment horizontal="right"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xf>
    <xf numFmtId="0" fontId="8" fillId="0" borderId="0" xfId="0" applyFont="1" applyProtection="1">
      <protection hidden="1"/>
    </xf>
    <xf numFmtId="0" fontId="8" fillId="0" borderId="0" xfId="0" applyFont="1" applyAlignment="1" applyProtection="1">
      <alignment vertical="center" wrapText="1"/>
      <protection hidden="1"/>
    </xf>
    <xf numFmtId="0" fontId="8" fillId="0" borderId="11" xfId="0" applyFont="1" applyBorder="1" applyProtection="1">
      <protection hidden="1"/>
    </xf>
    <xf numFmtId="0" fontId="9" fillId="3" borderId="6" xfId="0" applyFont="1" applyFill="1" applyBorder="1" applyAlignment="1" applyProtection="1">
      <alignment horizontal="center" vertical="center"/>
      <protection hidden="1"/>
    </xf>
    <xf numFmtId="43" fontId="8" fillId="0" borderId="0" xfId="1" applyFont="1" applyProtection="1">
      <protection hidden="1"/>
    </xf>
    <xf numFmtId="43" fontId="11" fillId="0" borderId="11" xfId="1" applyFont="1" applyBorder="1" applyProtection="1">
      <protection hidden="1"/>
    </xf>
    <xf numFmtId="43" fontId="8" fillId="0" borderId="11" xfId="1" applyFont="1" applyBorder="1" applyProtection="1">
      <protection hidden="1"/>
    </xf>
    <xf numFmtId="164" fontId="8" fillId="0" borderId="0" xfId="2" applyNumberFormat="1" applyFont="1" applyProtection="1">
      <protection hidden="1"/>
    </xf>
    <xf numFmtId="164" fontId="8" fillId="0" borderId="11" xfId="2" applyNumberFormat="1" applyFont="1" applyBorder="1" applyProtection="1">
      <protection hidden="1"/>
    </xf>
    <xf numFmtId="43" fontId="9" fillId="0" borderId="0" xfId="0" applyNumberFormat="1" applyFont="1" applyProtection="1">
      <protection hidden="1"/>
    </xf>
    <xf numFmtId="0" fontId="13" fillId="0" borderId="3" xfId="0" applyFont="1" applyBorder="1" applyAlignment="1">
      <alignment horizontal="left" vertical="center"/>
    </xf>
    <xf numFmtId="0" fontId="8" fillId="0" borderId="3" xfId="0" applyFont="1" applyBorder="1" applyAlignment="1">
      <alignment vertical="center"/>
    </xf>
    <xf numFmtId="0" fontId="15" fillId="0" borderId="3" xfId="0" applyFont="1" applyBorder="1" applyAlignment="1">
      <alignment vertical="center"/>
    </xf>
    <xf numFmtId="0" fontId="8" fillId="0" borderId="3" xfId="0" applyFont="1" applyBorder="1" applyAlignment="1" applyProtection="1">
      <alignment vertical="center"/>
      <protection hidden="1"/>
    </xf>
    <xf numFmtId="0" fontId="13" fillId="0" borderId="3" xfId="0" applyFont="1" applyBorder="1" applyAlignment="1">
      <alignment vertical="center"/>
    </xf>
    <xf numFmtId="0" fontId="16" fillId="0" borderId="3" xfId="0" applyFont="1" applyBorder="1" applyAlignment="1">
      <alignment vertical="center"/>
    </xf>
    <xf numFmtId="43" fontId="8" fillId="0" borderId="3" xfId="1" applyFont="1" applyFill="1" applyBorder="1" applyAlignment="1" applyProtection="1">
      <alignment vertical="center"/>
      <protection hidden="1"/>
    </xf>
    <xf numFmtId="43" fontId="8" fillId="0" borderId="3" xfId="0" applyNumberFormat="1" applyFont="1" applyBorder="1" applyAlignment="1">
      <alignment vertical="center"/>
    </xf>
    <xf numFmtId="43" fontId="8" fillId="0" borderId="3" xfId="1" applyFont="1" applyFill="1" applyBorder="1" applyAlignment="1" applyProtection="1">
      <alignment vertical="center"/>
    </xf>
    <xf numFmtId="0" fontId="7" fillId="0" borderId="0" xfId="0" applyFont="1" applyAlignment="1">
      <alignment horizontal="left" vertical="center"/>
    </xf>
    <xf numFmtId="0" fontId="9" fillId="3" borderId="0" xfId="0" applyFont="1" applyFill="1" applyAlignment="1">
      <alignment vertical="center"/>
    </xf>
    <xf numFmtId="43" fontId="8" fillId="3" borderId="36" xfId="1" applyFont="1" applyFill="1" applyBorder="1" applyProtection="1"/>
    <xf numFmtId="43" fontId="8" fillId="3" borderId="37" xfId="1" applyFont="1" applyFill="1" applyBorder="1" applyProtection="1"/>
    <xf numFmtId="43" fontId="9" fillId="3" borderId="36" xfId="0" applyNumberFormat="1" applyFont="1" applyFill="1" applyBorder="1" applyAlignment="1">
      <alignment vertical="center"/>
    </xf>
    <xf numFmtId="43" fontId="9" fillId="3" borderId="37" xfId="0" applyNumberFormat="1" applyFont="1" applyFill="1" applyBorder="1" applyAlignment="1">
      <alignment vertical="center"/>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0" borderId="33" xfId="0" applyFont="1" applyBorder="1" applyAlignment="1">
      <alignment horizontal="center" vertical="center" wrapText="1"/>
    </xf>
    <xf numFmtId="0" fontId="8" fillId="0" borderId="19" xfId="0" applyFont="1" applyBorder="1" applyAlignment="1" applyProtection="1">
      <alignment horizontal="center"/>
      <protection locked="0"/>
    </xf>
    <xf numFmtId="0" fontId="0" fillId="3" borderId="0" xfId="0" applyFill="1" applyAlignment="1">
      <alignment horizontal="left"/>
    </xf>
    <xf numFmtId="0" fontId="0" fillId="3" borderId="0" xfId="0" applyFill="1"/>
    <xf numFmtId="0" fontId="0" fillId="0" borderId="41" xfId="0" applyBorder="1"/>
    <xf numFmtId="0" fontId="2" fillId="2" borderId="0" xfId="0" applyFont="1" applyFill="1"/>
    <xf numFmtId="0" fontId="2" fillId="2" borderId="0" xfId="0" applyFont="1" applyFill="1" applyAlignment="1">
      <alignment horizontal="left"/>
    </xf>
    <xf numFmtId="0" fontId="0" fillId="0" borderId="16" xfId="0" applyBorder="1" applyAlignment="1">
      <alignment horizontal="left"/>
    </xf>
    <xf numFmtId="0" fontId="0" fillId="0" borderId="42" xfId="0" applyBorder="1"/>
    <xf numFmtId="0" fontId="0" fillId="0" borderId="42" xfId="0" applyBorder="1" applyAlignment="1">
      <alignment horizontal="left"/>
    </xf>
    <xf numFmtId="0" fontId="17" fillId="0" borderId="0" xfId="0" applyFont="1"/>
    <xf numFmtId="0" fontId="18" fillId="0" borderId="0" xfId="0" applyFont="1"/>
    <xf numFmtId="0" fontId="20" fillId="0" borderId="0" xfId="3" applyFont="1"/>
    <xf numFmtId="0" fontId="21" fillId="0" borderId="0" xfId="0" applyFont="1"/>
    <xf numFmtId="0" fontId="22" fillId="0" borderId="0" xfId="0" applyFont="1"/>
    <xf numFmtId="0" fontId="18" fillId="0" borderId="0" xfId="0" applyFont="1">
      <extLst>
        <ext xmlns:xfpb="http://schemas.microsoft.com/office/spreadsheetml/2022/featurepropertybag" uri="{C7286773-470A-42A8-94C5-96B5CB345126}">
          <xfpb:xfComplement i="0"/>
        </ext>
      </extLst>
    </xf>
    <xf numFmtId="0" fontId="18" fillId="0" borderId="11" xfId="0" applyFont="1" applyBorder="1"/>
    <xf numFmtId="0" fontId="21" fillId="0" borderId="11" xfId="0" applyFont="1" applyBorder="1"/>
    <xf numFmtId="0" fontId="8" fillId="0" borderId="3" xfId="0" applyFont="1" applyBorder="1"/>
    <xf numFmtId="0" fontId="9" fillId="4" borderId="3" xfId="0" applyFont="1" applyFill="1" applyBorder="1" applyAlignment="1" applyProtection="1">
      <alignment vertical="center"/>
      <protection hidden="1"/>
    </xf>
    <xf numFmtId="0" fontId="7" fillId="4" borderId="2" xfId="0" applyFont="1" applyFill="1" applyBorder="1" applyAlignment="1">
      <alignment vertical="center"/>
    </xf>
    <xf numFmtId="0" fontId="8" fillId="4" borderId="4" xfId="0" applyFont="1" applyFill="1" applyBorder="1"/>
    <xf numFmtId="0" fontId="7" fillId="0" borderId="5" xfId="0" applyFont="1" applyBorder="1"/>
    <xf numFmtId="0" fontId="7" fillId="0" borderId="8" xfId="0" applyFont="1" applyBorder="1"/>
    <xf numFmtId="0" fontId="7" fillId="0" borderId="8" xfId="0" applyFont="1" applyBorder="1" applyAlignment="1">
      <alignment vertical="center"/>
    </xf>
    <xf numFmtId="0" fontId="7" fillId="0" borderId="10" xfId="0" applyFont="1" applyBorder="1"/>
    <xf numFmtId="0" fontId="23" fillId="0" borderId="21" xfId="0" applyFont="1" applyBorder="1" applyAlignment="1" applyProtection="1">
      <alignment horizontal="left"/>
      <protection locked="0"/>
    </xf>
    <xf numFmtId="0" fontId="23" fillId="0" borderId="23" xfId="0" applyFont="1" applyBorder="1" applyAlignment="1" applyProtection="1">
      <alignment horizontal="left"/>
      <protection locked="0"/>
    </xf>
    <xf numFmtId="0" fontId="23" fillId="0" borderId="23" xfId="0" applyFont="1" applyBorder="1" applyAlignment="1" applyProtection="1">
      <alignment horizontal="left" vertical="center"/>
      <protection locked="0"/>
    </xf>
    <xf numFmtId="0" fontId="23" fillId="0" borderId="26" xfId="0" applyFont="1" applyBorder="1" applyAlignment="1" applyProtection="1">
      <alignment horizontal="left"/>
      <protection locked="0"/>
    </xf>
    <xf numFmtId="14" fontId="8" fillId="0" borderId="0" xfId="0" applyNumberFormat="1" applyFont="1" applyAlignment="1" applyProtection="1">
      <alignment shrinkToFit="1"/>
      <protection locked="0"/>
    </xf>
    <xf numFmtId="165" fontId="14" fillId="0" borderId="19" xfId="0" applyNumberFormat="1" applyFont="1" applyBorder="1" applyProtection="1">
      <protection locked="0"/>
    </xf>
    <xf numFmtId="0" fontId="14" fillId="0" borderId="20" xfId="0" applyFont="1" applyBorder="1" applyProtection="1">
      <protection locked="0"/>
    </xf>
    <xf numFmtId="43" fontId="14" fillId="3" borderId="20" xfId="1" applyFont="1" applyFill="1" applyBorder="1" applyProtection="1"/>
    <xf numFmtId="43" fontId="14" fillId="3" borderId="20" xfId="1" applyFont="1" applyFill="1" applyBorder="1" applyProtection="1">
      <protection hidden="1"/>
    </xf>
    <xf numFmtId="43" fontId="14" fillId="3" borderId="20" xfId="0" applyNumberFormat="1" applyFont="1" applyFill="1" applyBorder="1"/>
    <xf numFmtId="43" fontId="14" fillId="3" borderId="30" xfId="0" applyNumberFormat="1" applyFont="1" applyFill="1" applyBorder="1"/>
    <xf numFmtId="0" fontId="14" fillId="3" borderId="20" xfId="0" applyFont="1" applyFill="1" applyBorder="1" applyAlignment="1">
      <alignment horizontal="left"/>
    </xf>
    <xf numFmtId="0" fontId="14" fillId="0" borderId="0" xfId="0" applyFont="1"/>
    <xf numFmtId="165" fontId="14" fillId="0" borderId="22" xfId="0" applyNumberFormat="1" applyFont="1" applyBorder="1" applyProtection="1">
      <protection locked="0"/>
    </xf>
    <xf numFmtId="0" fontId="14" fillId="0" borderId="18" xfId="0" applyFont="1" applyBorder="1" applyProtection="1">
      <protection locked="0"/>
    </xf>
    <xf numFmtId="43" fontId="14" fillId="3" borderId="18" xfId="1" applyFont="1" applyFill="1" applyBorder="1" applyProtection="1"/>
    <xf numFmtId="43" fontId="14" fillId="3" borderId="18" xfId="1" applyFont="1" applyFill="1" applyBorder="1" applyProtection="1">
      <protection hidden="1"/>
    </xf>
    <xf numFmtId="43" fontId="14" fillId="3" borderId="18" xfId="0" applyNumberFormat="1" applyFont="1" applyFill="1" applyBorder="1"/>
    <xf numFmtId="43" fontId="14" fillId="3" borderId="28" xfId="0" applyNumberFormat="1" applyFont="1" applyFill="1" applyBorder="1"/>
    <xf numFmtId="0" fontId="14" fillId="3" borderId="18" xfId="0" applyFont="1" applyFill="1" applyBorder="1" applyAlignment="1">
      <alignment horizontal="left"/>
    </xf>
    <xf numFmtId="165" fontId="14" fillId="0" borderId="24" xfId="0" applyNumberFormat="1" applyFont="1" applyBorder="1" applyProtection="1">
      <protection locked="0"/>
    </xf>
    <xf numFmtId="0" fontId="14" fillId="0" borderId="25" xfId="0" applyFont="1" applyBorder="1" applyProtection="1">
      <protection locked="0"/>
    </xf>
    <xf numFmtId="43" fontId="14" fillId="3" borderId="25" xfId="1" applyFont="1" applyFill="1" applyBorder="1" applyProtection="1"/>
    <xf numFmtId="43" fontId="14" fillId="3" borderId="25" xfId="1" applyFont="1" applyFill="1" applyBorder="1" applyProtection="1">
      <protection hidden="1"/>
    </xf>
    <xf numFmtId="43" fontId="14" fillId="3" borderId="29" xfId="0" applyNumberFormat="1" applyFont="1" applyFill="1" applyBorder="1"/>
    <xf numFmtId="0" fontId="14" fillId="3" borderId="25" xfId="0" applyFont="1" applyFill="1" applyBorder="1" applyAlignment="1">
      <alignment horizontal="left"/>
    </xf>
    <xf numFmtId="0" fontId="14" fillId="0" borderId="20" xfId="0" applyFont="1" applyBorder="1" applyAlignment="1" applyProtection="1">
      <alignment horizontal="center"/>
      <protection locked="0"/>
    </xf>
    <xf numFmtId="0" fontId="14" fillId="3" borderId="40" xfId="1" applyNumberFormat="1" applyFont="1" applyFill="1" applyBorder="1" applyAlignment="1" applyProtection="1">
      <alignment horizontal="left"/>
    </xf>
    <xf numFmtId="0" fontId="14" fillId="0" borderId="18" xfId="0" applyFont="1" applyBorder="1" applyAlignment="1" applyProtection="1">
      <alignment horizontal="center"/>
      <protection locked="0"/>
    </xf>
    <xf numFmtId="0" fontId="14" fillId="3" borderId="18" xfId="1" applyNumberFormat="1" applyFont="1" applyFill="1" applyBorder="1" applyAlignment="1" applyProtection="1">
      <alignment horizontal="left"/>
    </xf>
    <xf numFmtId="165" fontId="14" fillId="0" borderId="35" xfId="0" applyNumberFormat="1" applyFont="1" applyBorder="1" applyProtection="1">
      <protection locked="0"/>
    </xf>
    <xf numFmtId="0" fontId="14" fillId="0" borderId="29" xfId="0" applyFont="1" applyBorder="1" applyProtection="1">
      <protection locked="0"/>
    </xf>
    <xf numFmtId="0" fontId="14" fillId="0" borderId="29" xfId="0" applyFont="1" applyBorder="1" applyAlignment="1" applyProtection="1">
      <alignment horizontal="center"/>
      <protection locked="0"/>
    </xf>
    <xf numFmtId="0" fontId="14" fillId="0" borderId="25" xfId="0" applyFont="1" applyBorder="1" applyAlignment="1" applyProtection="1">
      <alignment horizontal="center"/>
      <protection locked="0"/>
    </xf>
    <xf numFmtId="43" fontId="14" fillId="3" borderId="25" xfId="0" applyNumberFormat="1" applyFont="1" applyFill="1" applyBorder="1"/>
    <xf numFmtId="43" fontId="14" fillId="3" borderId="27" xfId="1" applyFont="1" applyFill="1" applyBorder="1" applyProtection="1"/>
    <xf numFmtId="43" fontId="14" fillId="0" borderId="18" xfId="1" applyFont="1" applyBorder="1" applyProtection="1">
      <protection locked="0"/>
    </xf>
    <xf numFmtId="43" fontId="14" fillId="0" borderId="29" xfId="1" applyFont="1" applyBorder="1" applyProtection="1">
      <protection locked="0"/>
    </xf>
    <xf numFmtId="0" fontId="9" fillId="0" borderId="0" xfId="0" applyFont="1" applyAlignment="1">
      <alignment vertical="center" wrapText="1"/>
    </xf>
    <xf numFmtId="43" fontId="7" fillId="0" borderId="0" xfId="0" applyNumberFormat="1" applyFont="1" applyAlignment="1">
      <alignment vertical="center"/>
    </xf>
    <xf numFmtId="43" fontId="9" fillId="0" borderId="0" xfId="0" applyNumberFormat="1" applyFont="1" applyAlignment="1">
      <alignment vertical="center"/>
    </xf>
    <xf numFmtId="167" fontId="14" fillId="0" borderId="20" xfId="1" applyNumberFormat="1" applyFont="1" applyFill="1" applyBorder="1" applyProtection="1">
      <protection locked="0"/>
    </xf>
    <xf numFmtId="167" fontId="14" fillId="0" borderId="18" xfId="1" applyNumberFormat="1" applyFont="1" applyFill="1" applyBorder="1" applyProtection="1">
      <protection locked="0"/>
    </xf>
    <xf numFmtId="167" fontId="14" fillId="0" borderId="25" xfId="1" applyNumberFormat="1" applyFont="1" applyFill="1" applyBorder="1" applyProtection="1">
      <protection locked="0"/>
    </xf>
    <xf numFmtId="43" fontId="14" fillId="0" borderId="27" xfId="1" applyFont="1" applyBorder="1" applyProtection="1">
      <protection locked="0"/>
    </xf>
    <xf numFmtId="0" fontId="9" fillId="3" borderId="2" xfId="0" applyFont="1" applyFill="1" applyBorder="1" applyAlignment="1">
      <alignment horizontal="center" wrapText="1"/>
    </xf>
    <xf numFmtId="168" fontId="14" fillId="3" borderId="20" xfId="1" applyNumberFormat="1" applyFont="1" applyFill="1" applyBorder="1" applyProtection="1">
      <protection hidden="1"/>
    </xf>
    <xf numFmtId="168" fontId="14" fillId="3" borderId="18" xfId="1" applyNumberFormat="1" applyFont="1" applyFill="1" applyBorder="1" applyProtection="1">
      <protection hidden="1"/>
    </xf>
    <xf numFmtId="168" fontId="14" fillId="3" borderId="25" xfId="1" applyNumberFormat="1" applyFont="1" applyFill="1" applyBorder="1" applyProtection="1">
      <protection hidden="1"/>
    </xf>
    <xf numFmtId="0" fontId="8" fillId="4" borderId="3" xfId="0" applyFont="1" applyFill="1" applyBorder="1"/>
    <xf numFmtId="0" fontId="7" fillId="3" borderId="5"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24" fillId="0" borderId="0" xfId="0" applyFont="1" applyAlignment="1">
      <alignment horizontal="left" vertical="top"/>
    </xf>
    <xf numFmtId="166" fontId="9" fillId="0" borderId="27" xfId="0" applyNumberFormat="1" applyFont="1" applyBorder="1" applyAlignment="1" applyProtection="1">
      <alignment vertical="center"/>
      <protection locked="0"/>
    </xf>
    <xf numFmtId="43" fontId="8" fillId="0" borderId="0" xfId="1" applyFont="1" applyFill="1" applyBorder="1" applyProtection="1"/>
    <xf numFmtId="43" fontId="14" fillId="0" borderId="0" xfId="0" applyNumberFormat="1" applyFont="1"/>
    <xf numFmtId="166" fontId="9" fillId="0" borderId="0" xfId="0" applyNumberFormat="1" applyFont="1" applyAlignment="1" applyProtection="1">
      <alignment vertical="center"/>
      <protection locked="0"/>
    </xf>
    <xf numFmtId="0" fontId="8" fillId="0" borderId="0" xfId="0" applyFont="1" applyProtection="1">
      <protection locked="0"/>
    </xf>
    <xf numFmtId="0" fontId="8" fillId="0" borderId="27" xfId="0" applyFont="1" applyBorder="1" applyProtection="1">
      <protection locked="0"/>
    </xf>
    <xf numFmtId="0" fontId="23" fillId="0" borderId="0" xfId="0" applyFont="1" applyAlignment="1" applyProtection="1">
      <alignment horizontal="left"/>
      <protection locked="0"/>
    </xf>
    <xf numFmtId="0" fontId="14" fillId="0" borderId="18" xfId="0" applyFont="1" applyBorder="1"/>
    <xf numFmtId="0" fontId="9" fillId="0" borderId="0" xfId="0" applyFont="1" applyAlignment="1">
      <alignment vertical="center"/>
    </xf>
    <xf numFmtId="0" fontId="14" fillId="3" borderId="43" xfId="0" applyFont="1" applyFill="1" applyBorder="1" applyAlignment="1">
      <alignment horizontal="left"/>
    </xf>
    <xf numFmtId="0" fontId="8" fillId="0" borderId="30" xfId="0" applyFont="1" applyBorder="1" applyProtection="1">
      <protection locked="0"/>
    </xf>
    <xf numFmtId="0" fontId="8" fillId="0" borderId="28" xfId="0" applyFont="1" applyBorder="1" applyProtection="1">
      <protection locked="0"/>
    </xf>
    <xf numFmtId="0" fontId="8" fillId="0" borderId="34" xfId="0" applyFont="1" applyBorder="1" applyProtection="1">
      <protection locked="0"/>
    </xf>
    <xf numFmtId="0" fontId="8" fillId="0" borderId="0" xfId="0" applyFont="1" applyAlignment="1" applyProtection="1">
      <alignment wrapText="1"/>
      <protection locked="0"/>
    </xf>
    <xf numFmtId="0" fontId="8" fillId="4" borderId="2" xfId="0" applyFont="1" applyFill="1" applyBorder="1"/>
    <xf numFmtId="0" fontId="9" fillId="0" borderId="0" xfId="0" applyFont="1" applyAlignment="1">
      <alignment horizontal="left" vertical="center" inden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left" vertical="top" wrapText="1"/>
    </xf>
    <xf numFmtId="0" fontId="18" fillId="0" borderId="0" xfId="0" applyFont="1" applyAlignment="1">
      <alignment vertical="center" wrapText="1"/>
    </xf>
    <xf numFmtId="0" fontId="18" fillId="0" borderId="0" xfId="0" applyFont="1" applyAlignment="1">
      <alignment horizontal="left" vertical="center" wrapText="1"/>
    </xf>
    <xf numFmtId="0" fontId="18" fillId="5" borderId="0" xfId="0" applyFont="1" applyFill="1" applyAlignment="1">
      <alignment horizontal="left" wrapText="1"/>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3" fillId="0" borderId="5"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0" fillId="0" borderId="0" xfId="0" applyAlignment="1">
      <alignment horizontal="center" vertical="center"/>
    </xf>
    <xf numFmtId="0" fontId="14" fillId="0" borderId="0" xfId="0" applyFont="1" applyAlignment="1">
      <alignment horizontal="left" vertical="center" wrapText="1"/>
    </xf>
    <xf numFmtId="0" fontId="7" fillId="0" borderId="3" xfId="0" applyFont="1" applyBorder="1" applyAlignment="1">
      <alignment horizontal="left" vertical="center"/>
    </xf>
  </cellXfs>
  <cellStyles count="4">
    <cellStyle name="Comma" xfId="1" builtinId="3"/>
    <cellStyle name="Hyperlink" xfId="3" builtinId="8"/>
    <cellStyle name="Normal" xfId="0" builtinId="0"/>
    <cellStyle name="Percent" xfId="2" builtinId="5"/>
  </cellStyles>
  <dxfs count="19">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rder>
    </dxf>
    <dxf>
      <fill>
        <patternFill patternType="none">
          <fgColor indexed="64"/>
          <bgColor auto="1"/>
        </patternFill>
      </fill>
    </dxf>
    <dxf>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pivotCacheDefinition" Target="pivotCache/pivotCacheDefinition3.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167708332" createdVersion="8" refreshedVersion="8" minRefreshableVersion="3" recordCount="20" xr:uid="{398EC219-475B-41F7-B7C0-C4959377944D}">
  <cacheSource type="worksheet">
    <worksheetSource ref="E68:P88" sheet="Travel claim"/>
  </cacheSource>
  <cacheFields count="12">
    <cacheField name="Province (or N/A)" numFmtId="0">
      <sharedItems containsNonDate="0" containsBlank="1" count="3">
        <m/>
        <s v="ON" u="1"/>
        <s v="QC" u="1"/>
      </sharedItems>
    </cacheField>
    <cacheField name="Number of Days" numFmtId="0">
      <sharedItems containsNonDate="0" containsString="0" containsBlank="1"/>
    </cacheField>
    <cacheField name="Per Diem" numFmtId="43">
      <sharedItems containsSemiMixedTypes="0" containsString="0" containsNumber="1" containsInteger="1" minValue="0" maxValue="0"/>
    </cacheField>
    <cacheField name="HST Rate" numFmtId="168">
      <sharedItems containsSemiMixedTypes="0" containsString="0" containsNumber="1" containsInteger="1" minValue="0" maxValue="0"/>
    </cacheField>
    <cacheField name="GST Rate" numFmtId="168">
      <sharedItems containsSemiMixedTypes="0" containsString="0" containsNumber="1" containsInteger="1" minValue="0" maxValue="0"/>
    </cacheField>
    <cacheField name="PST/QST Rate" numFmtId="168">
      <sharedItems containsSemiMixedTypes="0" containsString="0" containsNumber="1" containsInteger="1" minValue="0" maxValue="0"/>
    </cacheField>
    <cacheField name="Total CAD Amount (B)" numFmtId="43">
      <sharedItems containsSemiMixedTypes="0" containsString="0" containsNumber="1" containsInteger="1" minValue="0" maxValue="0"/>
    </cacheField>
    <cacheField name="Subtotal for GA use only" numFmtId="43">
      <sharedItems containsSemiMixedTypes="0" containsString="0" containsNumber="1" containsInteger="1" minValue="0" maxValue="0"/>
    </cacheField>
    <cacheField name="Subtotal" numFmtId="43">
      <sharedItems containsSemiMixedTypes="0" containsString="0" containsNumber="1" containsInteger="1" minValue="0" maxValue="0"/>
    </cacheField>
    <cacheField name="HST" numFmtId="43">
      <sharedItems containsSemiMixedTypes="0" containsString="0" containsNumber="1" containsInteger="1" minValue="0" maxValue="0"/>
    </cacheField>
    <cacheField name="GST" numFmtId="43">
      <sharedItems containsSemiMixedTypes="0" containsString="0" containsNumber="1" containsInteger="1" minValue="0" maxValue="0"/>
    </cacheField>
    <cacheField name="Account_x000a_(6 digits)" numFmtId="0">
      <sharedItems containsSemiMixedTypes="0" containsString="0" containsNumber="1" containsInteger="1" minValue="0" maxValue="640012" count="2">
        <n v="0"/>
        <n v="640012"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191087963" createdVersion="8" refreshedVersion="8" minRefreshableVersion="3" recordCount="16" xr:uid="{93AC8AA3-EF90-4664-A049-63AA140C3266}">
  <cacheSource type="worksheet">
    <worksheetSource ref="E14:P30" sheet="Travel claim"/>
  </cacheSource>
  <cacheFields count="12">
    <cacheField name="Province (or N/A)" numFmtId="0">
      <sharedItems containsNonDate="0" containsBlank="1" count="3">
        <m/>
        <s v="ON" u="1"/>
        <s v="QC" u="1"/>
      </sharedItems>
    </cacheField>
    <cacheField name="Kilometers" numFmtId="0">
      <sharedItems containsNonDate="0" containsString="0" containsBlank="1"/>
    </cacheField>
    <cacheField name="Rate/KM" numFmtId="43">
      <sharedItems containsSemiMixedTypes="0" containsString="0" containsNumber="1" minValue="0.63" maxValue="5.63"/>
    </cacheField>
    <cacheField name="HST Rate" numFmtId="168">
      <sharedItems containsSemiMixedTypes="0" containsString="0" containsNumber="1" containsInteger="1" minValue="0" maxValue="0"/>
    </cacheField>
    <cacheField name="GST Rate" numFmtId="168">
      <sharedItems containsSemiMixedTypes="0" containsString="0" containsNumber="1" containsInteger="1" minValue="0" maxValue="0"/>
    </cacheField>
    <cacheField name="PST/QST Rate" numFmtId="168">
      <sharedItems containsSemiMixedTypes="0" containsString="0" containsNumber="1" containsInteger="1" minValue="0" maxValue="0"/>
    </cacheField>
    <cacheField name="Total CAD Amount (A)" numFmtId="43">
      <sharedItems containsSemiMixedTypes="0" containsString="0" containsNumber="1" containsInteger="1" minValue="0" maxValue="0"/>
    </cacheField>
    <cacheField name="Subtotal for GA use only" numFmtId="43">
      <sharedItems containsSemiMixedTypes="0" containsString="0" containsNumber="1" containsInteger="1" minValue="0" maxValue="0"/>
    </cacheField>
    <cacheField name="Subtotal" numFmtId="43">
      <sharedItems containsSemiMixedTypes="0" containsString="0" containsNumber="1" containsInteger="1" minValue="0" maxValue="0"/>
    </cacheField>
    <cacheField name="HST" numFmtId="43">
      <sharedItems containsSemiMixedTypes="0" containsString="0" containsNumber="1" containsInteger="1" minValue="0" maxValue="0"/>
    </cacheField>
    <cacheField name="GST" numFmtId="43">
      <sharedItems containsSemiMixedTypes="0" containsString="0" containsNumber="1" containsInteger="1" minValue="0" maxValue="0"/>
    </cacheField>
    <cacheField name="Account_x000a_(6 digits)" numFmtId="0">
      <sharedItems containsSemiMixedTypes="0" containsString="0" containsNumber="1" containsInteger="1" minValue="640006" maxValue="640006" count="1">
        <n v="64000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221064813" createdVersion="8" refreshedVersion="8" minRefreshableVersion="3" recordCount="27" xr:uid="{A427F369-7F0B-4F29-88BB-241E1FCDDAD0}">
  <cacheSource type="worksheet">
    <worksheetSource ref="E35:R62" sheet="Travel claim"/>
  </cacheSource>
  <cacheFields count="14">
    <cacheField name="Province _x000a_(or N/A)" numFmtId="0">
      <sharedItems containsNonDate="0" containsBlank="1" count="2">
        <m/>
        <s v="MB" u="1"/>
      </sharedItems>
    </cacheField>
    <cacheField name="Currency on Receipt _x000a_(if not CAD $)" numFmtId="0">
      <sharedItems containsNonDate="0" containsString="0" containsBlank="1"/>
    </cacheField>
    <cacheField name="Exchange Rate (if not CAD $)" numFmtId="167">
      <sharedItems containsNonDate="0" containsString="0" containsBlank="1"/>
    </cacheField>
    <cacheField name="HST Rate" numFmtId="43">
      <sharedItems containsNonDate="0" containsString="0" containsBlank="1"/>
    </cacheField>
    <cacheField name="GST Rate" numFmtId="43">
      <sharedItems containsNonDate="0" containsString="0" containsBlank="1"/>
    </cacheField>
    <cacheField name="PST/QST Rate" numFmtId="43">
      <sharedItems containsNonDate="0" containsString="0" containsBlank="1"/>
    </cacheField>
    <cacheField name="CAD Amount (C )" numFmtId="43">
      <sharedItems containsSemiMixedTypes="0" containsString="0" containsNumber="1" containsInteger="1" minValue="0" maxValue="0"/>
    </cacheField>
    <cacheField name="Total Per Receipt_x000a_" numFmtId="43">
      <sharedItems containsNonDate="0" containsString="0" containsBlank="1"/>
    </cacheField>
    <cacheField name="Subtotal" numFmtId="43">
      <sharedItems containsNonDate="0" containsString="0" containsBlank="1"/>
    </cacheField>
    <cacheField name="HST per receipt (if applicable)" numFmtId="43">
      <sharedItems containsNonDate="0" containsString="0" containsBlank="1"/>
    </cacheField>
    <cacheField name="GST per receipt (if applicable)" numFmtId="43">
      <sharedItems containsNonDate="0" containsString="0" containsBlank="1"/>
    </cacheField>
    <cacheField name="Subtotal for GA use only" numFmtId="43">
      <sharedItems containsSemiMixedTypes="0" containsString="0" containsNumber="1" containsInteger="1" minValue="0" maxValue="0"/>
    </cacheField>
    <cacheField name="PST/QST" numFmtId="0">
      <sharedItems containsNonDate="0" containsString="0" containsBlank="1"/>
    </cacheField>
    <cacheField name="Account_x000a_(6 digits)" numFmtId="0">
      <sharedItems containsSemiMixedTypes="0" containsString="0" containsNumber="1" containsInteger="1" minValue="0" maxValue="641007" count="7">
        <n v="0"/>
        <n v="640009" u="1"/>
        <n v="641007" u="1"/>
        <n v="640015" u="1"/>
        <n v="640003" u="1"/>
        <n v="640012" u="1"/>
        <n v="640006"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m/>
    <n v="0.63"/>
    <n v="0"/>
    <n v="0"/>
    <n v="0"/>
    <n v="0"/>
    <n v="0"/>
    <n v="0"/>
    <n v="0"/>
    <n v="0"/>
    <x v="0"/>
  </r>
  <r>
    <x v="0"/>
    <m/>
    <n v="0.63"/>
    <n v="0"/>
    <n v="0"/>
    <n v="0"/>
    <n v="0"/>
    <n v="0"/>
    <n v="0"/>
    <n v="0"/>
    <n v="0"/>
    <x v="0"/>
  </r>
  <r>
    <x v="0"/>
    <m/>
    <n v="0.63"/>
    <n v="0"/>
    <n v="0"/>
    <n v="0"/>
    <n v="0"/>
    <n v="0"/>
    <n v="0"/>
    <n v="0"/>
    <n v="0"/>
    <x v="0"/>
  </r>
  <r>
    <x v="0"/>
    <m/>
    <n v="1.63"/>
    <n v="0"/>
    <n v="0"/>
    <n v="0"/>
    <n v="0"/>
    <n v="0"/>
    <n v="0"/>
    <n v="0"/>
    <n v="0"/>
    <x v="0"/>
  </r>
  <r>
    <x v="0"/>
    <m/>
    <n v="2.63"/>
    <n v="0"/>
    <n v="0"/>
    <n v="0"/>
    <n v="0"/>
    <n v="0"/>
    <n v="0"/>
    <n v="0"/>
    <n v="0"/>
    <x v="0"/>
  </r>
  <r>
    <x v="0"/>
    <m/>
    <n v="3.63"/>
    <n v="0"/>
    <n v="0"/>
    <n v="0"/>
    <n v="0"/>
    <n v="0"/>
    <n v="0"/>
    <n v="0"/>
    <n v="0"/>
    <x v="0"/>
  </r>
  <r>
    <x v="0"/>
    <m/>
    <n v="4.63"/>
    <n v="0"/>
    <n v="0"/>
    <n v="0"/>
    <n v="0"/>
    <n v="0"/>
    <n v="0"/>
    <n v="0"/>
    <n v="0"/>
    <x v="0"/>
  </r>
  <r>
    <x v="0"/>
    <m/>
    <n v="5.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DC8A1D-D242-4A8C-8991-820501E5DEF1}" name="PivotTable3" cacheId="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4:D36" firstHeaderRow="0" firstDataRow="1" firstDataCol="2"/>
  <pivotFields count="14">
    <pivotField axis="axisRow" compact="0" outline="0" subtotalTop="0" showAll="0" defaultSubtotal="0">
      <items count="2">
        <item m="1" x="1"/>
        <item x="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numFmtId="43" outline="0" subtotalTop="0" showAll="0" defaultSubtotal="0"/>
    <pivotField compact="0" outline="0" subtotalTop="0" showAll="0" defaultSubtotal="0"/>
    <pivotField compact="0" outline="0" subtotalTop="0" showAll="0" defaultSubtotal="0"/>
    <pivotField dataField="1" compact="0" outline="0" subtotalTop="0" showAll="0" defaultSubtotal="0"/>
    <pivotField dataField="1" compact="0" outline="0" subtotalTop="0" showAll="0" defaultSubtotal="0"/>
    <pivotField compact="0" numFmtId="43" outline="0" subtotalTop="0" showAll="0" defaultSubtotal="0"/>
    <pivotField compact="0" outline="0" subtotalTop="0" showAll="0" defaultSubtotal="0"/>
    <pivotField axis="axisRow" compact="0" outline="0" subtotalTop="0" showAll="0" defaultSubtotal="0">
      <items count="7">
        <item m="1" x="4"/>
        <item m="1" x="6"/>
        <item m="1" x="5"/>
        <item m="1" x="2"/>
        <item m="1" x="3"/>
        <item x="0"/>
        <item m="1" x="1"/>
      </items>
    </pivotField>
  </pivotFields>
  <rowFields count="2">
    <field x="13"/>
    <field x="0"/>
  </rowFields>
  <rowItems count="2">
    <i>
      <x v="5"/>
      <x v="1"/>
    </i>
    <i t="grand">
      <x/>
    </i>
  </rowItems>
  <colFields count="1">
    <field x="-2"/>
  </colFields>
  <colItems count="2">
    <i>
      <x/>
    </i>
    <i i="1">
      <x v="1"/>
    </i>
  </colItems>
  <dataFields count="2">
    <dataField name="Sum of HST per receipt (if applicable)" fld="9" baseField="0" baseItem="0"/>
    <dataField name="Count of GST per receipt (if applicable)"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BDF803-4A7A-46DF-B931-E63BFF9F8061}" name="PivotTable2"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6:D18" firstHeaderRow="0" firstDataRow="1" firstDataCol="2"/>
  <pivotFields count="12">
    <pivotField axis="axisRow" compact="0" outline="0" subtotalTop="0" showAll="0" defaultSubtotal="0">
      <items count="3">
        <item m="1" x="2"/>
        <item x="0"/>
        <item m="1" x="1"/>
      </items>
    </pivotField>
    <pivotField compact="0"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ubtotalTop="0" showAll="0" defaultSubtotal="0"/>
    <pivotField compact="0" numFmtId="43" outline="0" subtotalTop="0" showAll="0" defaultSubtotal="0"/>
    <pivotField compact="0" numFmtId="43" outline="0" showAll="0" defaultSubtotal="0"/>
    <pivotField dataField="1" compact="0" numFmtId="43" outline="0" showAll="0" defaultSubtotal="0"/>
    <pivotField dataField="1" compact="0" numFmtId="43" outline="0" showAll="0" defaultSubtotal="0"/>
    <pivotField axis="axisRow" compact="0" outline="0" subtotalTop="0" showAll="0" defaultSubtotal="0">
      <items count="2">
        <item m="1" x="1"/>
        <item x="0"/>
      </items>
    </pivotField>
  </pivotFields>
  <rowFields count="2">
    <field x="11"/>
    <field x="0"/>
  </rowFields>
  <rowItems count="2">
    <i>
      <x v="1"/>
      <x v="1"/>
    </i>
    <i t="grand">
      <x/>
    </i>
  </rowItems>
  <colFields count="1">
    <field x="-2"/>
  </colFields>
  <colItems count="2">
    <i>
      <x/>
    </i>
    <i i="1">
      <x v="1"/>
    </i>
  </colItems>
  <dataFields count="2">
    <dataField name="Sum of HST" fld="9" baseField="0" baseItem="0" numFmtId="43"/>
    <dataField name="Sum of GST" fld="10"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7BDB36-277E-4CD2-966C-59BEAABC65BD}" name="PivotTable1"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D5" firstHeaderRow="0" firstDataRow="1" firstDataCol="2"/>
  <pivotFields count="12">
    <pivotField axis="axisRow" compact="0" outline="0" subtotalTop="0" showAll="0" defaultSubtotal="0">
      <items count="3">
        <item m="1" x="2"/>
        <item x="0"/>
        <item m="1" x="1"/>
      </items>
    </pivotField>
    <pivotField compact="0"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ubtotalTop="0" showAll="0" defaultSubtotal="0"/>
    <pivotField compact="0" numFmtId="43" outline="0" subtotalTop="0" showAll="0" defaultSubtotal="0"/>
    <pivotField compact="0" numFmtId="43" outline="0" showAll="0" defaultSubtotal="0"/>
    <pivotField dataField="1" compact="0" numFmtId="43" outline="0" showAll="0" defaultSubtotal="0"/>
    <pivotField dataField="1" compact="0" numFmtId="43" outline="0" showAll="0" defaultSubtotal="0"/>
    <pivotField axis="axisRow" compact="0" outline="0" subtotalTop="0" showAll="0" defaultSubtotal="0">
      <items count="1">
        <item x="0"/>
      </items>
    </pivotField>
  </pivotFields>
  <rowFields count="2">
    <field x="11"/>
    <field x="0"/>
  </rowFields>
  <rowItems count="2">
    <i>
      <x/>
      <x v="1"/>
    </i>
    <i t="grand">
      <x/>
    </i>
  </rowItems>
  <colFields count="1">
    <field x="-2"/>
  </colFields>
  <colItems count="2">
    <i>
      <x/>
    </i>
    <i i="1">
      <x v="1"/>
    </i>
  </colItems>
  <dataFields count="2">
    <dataField name="Sum of HST" fld="9" baseField="0" baseItem="0" numFmtId="43"/>
    <dataField name="Sum of GST" fld="10"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9D33B-B90C-4290-AF89-BAD7C102B527}" name="Prov" displayName="Prov" ref="L1:O15" totalsRowShown="0">
  <autoFilter ref="L1:O15" xr:uid="{4609D33B-B90C-4290-AF89-BAD7C102B527}"/>
  <tableColumns count="4">
    <tableColumn id="1" xr3:uid="{5F9B3793-7A18-4409-A896-1DBD1F1CCB84}" name="Provinces"/>
    <tableColumn id="2" xr3:uid="{6C0ACE0A-47D3-4A4E-A363-6D863A2B6CE3}" name="HST Rate" dataCellStyle="Percent"/>
    <tableColumn id="3" xr3:uid="{06056F94-B3E0-4EF9-82AE-FAB2108B0C36}" name="GST Rate" dataCellStyle="Percent"/>
    <tableColumn id="4" xr3:uid="{518CFE5A-0956-4A2F-81A4-0EF1C3895F67}" name="PST/QST Rate"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E15D12-C532-4536-B57C-B03E53A73CFE}" name="Table1" displayName="Table1" ref="E1:H10" totalsRowShown="0" headerRowDxfId="18" dataDxfId="17" tableBorderDxfId="16">
  <autoFilter ref="E1:H10" xr:uid="{BEE15D12-C532-4536-B57C-B03E53A73CFE}"/>
  <tableColumns count="4">
    <tableColumn id="1" xr3:uid="{5DDB6CB5-201F-4374-A16D-83CDB6E3E4D1}" name="Per Diem Categories" dataDxfId="15"/>
    <tableColumn id="2" xr3:uid="{FA903732-5965-4080-A937-5371C277F57E}" name="Rate" dataDxfId="14"/>
    <tableColumn id="3" xr3:uid="{98641617-C84D-4435-8F53-19E2100F3633}" name="Account" dataDxfId="13"/>
    <tableColumn id="4" xr3:uid="{9E93EB47-870B-4E38-A163-62DA64546B61}" name="Description"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7887FA-E153-4CE1-B74A-0E241268C760}" name="Table2" displayName="Table2" ref="J1:J3" totalsRowShown="0" headerRowDxfId="11" dataDxfId="9" headerRowBorderDxfId="10" tableBorderDxfId="8" totalsRowBorderDxfId="7">
  <autoFilter ref="J1:J3" xr:uid="{977887FA-E153-4CE1-B74A-0E241268C760}"/>
  <tableColumns count="1">
    <tableColumn id="1" xr3:uid="{12DD06B5-2AE8-40C0-8348-7976FF479C20}" name="Per Diems"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E47CE5-3A79-4794-A4DA-7394CB8ABDAC}" name="Table6" displayName="Table6" ref="Q1:Q6" totalsRowShown="0">
  <autoFilter ref="Q1:Q6" xr:uid="{0AE47CE5-3A79-4794-A4DA-7394CB8ABDAC}"/>
  <tableColumns count="1">
    <tableColumn id="1" xr3:uid="{AAC6AEEA-F745-4DA8-A5B6-068EB6AA4394}" nam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AF56AD0-54F1-447D-BF49-FFCDD4EE6CE1}" name="Table5" displayName="Table5" ref="S1:T20" totalsRowShown="0">
  <autoFilter ref="S1:T20" xr:uid="{7AF56AD0-54F1-447D-BF49-FFCDD4EE6CE1}"/>
  <tableColumns count="2">
    <tableColumn id="1" xr3:uid="{F4FD5555-2AE5-40EA-AFA5-DF8A359A6473}" name="Account" dataDxfId="5"/>
    <tableColumn id="2" xr3:uid="{6827EA4C-1760-41DC-BB7C-58964DE3A40A}" name="Descript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08D7CC-6F53-4548-95FE-BB2C86005EDA}" name="Table3" displayName="Table3" ref="A1:C16" totalsRowShown="0" dataDxfId="4" tableBorderDxfId="3">
  <autoFilter ref="A1:C16" xr:uid="{8508D7CC-6F53-4548-95FE-BB2C86005EDA}"/>
  <tableColumns count="3">
    <tableColumn id="1" xr3:uid="{8F6236FA-E1BF-480D-A349-6ED67CF0A6F1}" name="Travel Categories" dataDxfId="2"/>
    <tableColumn id="2" xr3:uid="{EF91DDBF-91CC-43BD-8031-A81A8B703062}" name="Account" dataDxfId="1"/>
    <tableColumn id="3" xr3:uid="{041466F1-8814-4EB1-8874-5709EDF79B23}"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queensu.ca/financialservices/sites/finswww/files/uploaded_files/Forms/Wire%20Transfer%20Information%20Form%20v3-fillable-080920).pdf" TargetMode="External"/><Relationship Id="rId1" Type="http://schemas.openxmlformats.org/officeDocument/2006/relationships/hyperlink" Target="https://www.bankofcanada.ca/rates/exchange/daily-exchange-rates-looku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AD1D-0A4F-42C5-9908-0B4BE0F10109}">
  <sheetPr>
    <pageSetUpPr fitToPage="1"/>
  </sheetPr>
  <dimension ref="A1:W57"/>
  <sheetViews>
    <sheetView showGridLines="0" tabSelected="1" topLeftCell="A47" workbookViewId="0"/>
  </sheetViews>
  <sheetFormatPr defaultColWidth="0" defaultRowHeight="14.4" zeroHeight="1" x14ac:dyDescent="0.3"/>
  <cols>
    <col min="1" max="10" width="8.88671875" style="98" customWidth="1"/>
    <col min="11" max="21" width="8.88671875" style="98" hidden="1" customWidth="1"/>
    <col min="22" max="22" width="7.88671875" style="98" hidden="1" customWidth="1"/>
    <col min="23" max="23" width="29.109375" style="98" hidden="1" customWidth="1"/>
    <col min="24" max="16384" width="8.88671875" style="98" hidden="1"/>
  </cols>
  <sheetData>
    <row r="1" spans="1:10" ht="16.2" thickBot="1" x14ac:dyDescent="0.35">
      <c r="A1" s="104" t="s">
        <v>134</v>
      </c>
      <c r="B1" s="103"/>
      <c r="C1" s="103"/>
      <c r="D1" s="103"/>
      <c r="E1" s="103"/>
      <c r="F1" s="103"/>
      <c r="G1" s="103"/>
      <c r="H1" s="103"/>
      <c r="I1" s="103"/>
      <c r="J1" s="103"/>
    </row>
    <row r="2" spans="1:10" ht="15.6" x14ac:dyDescent="0.3">
      <c r="A2" s="100"/>
    </row>
    <row r="3" spans="1:10" x14ac:dyDescent="0.3">
      <c r="A3" s="98" t="s">
        <v>135</v>
      </c>
    </row>
    <row r="4" spans="1:10" x14ac:dyDescent="0.3"/>
    <row r="5" spans="1:10" x14ac:dyDescent="0.3">
      <c r="A5" s="98" t="s">
        <v>136</v>
      </c>
    </row>
    <row r="6" spans="1:10" x14ac:dyDescent="0.3"/>
    <row r="7" spans="1:10" x14ac:dyDescent="0.3"/>
    <row r="8" spans="1:10" ht="36" customHeight="1" x14ac:dyDescent="0.3">
      <c r="A8" s="185" t="s">
        <v>156</v>
      </c>
      <c r="B8" s="185"/>
      <c r="C8" s="185"/>
      <c r="D8" s="185"/>
      <c r="E8" s="185"/>
      <c r="F8" s="185"/>
      <c r="G8" s="185"/>
      <c r="H8" s="185"/>
      <c r="I8" s="185"/>
      <c r="J8" s="185"/>
    </row>
    <row r="9" spans="1:10" x14ac:dyDescent="0.3">
      <c r="A9" s="98" t="s">
        <v>157</v>
      </c>
    </row>
    <row r="10" spans="1:10" x14ac:dyDescent="0.3"/>
    <row r="11" spans="1:10" x14ac:dyDescent="0.3"/>
    <row r="12" spans="1:10" ht="28.95" customHeight="1" x14ac:dyDescent="0.3">
      <c r="A12" s="186" t="s">
        <v>137</v>
      </c>
      <c r="B12" s="186"/>
      <c r="C12" s="186"/>
      <c r="D12" s="186"/>
      <c r="E12" s="186"/>
      <c r="F12" s="186"/>
      <c r="G12" s="186"/>
      <c r="H12" s="186"/>
      <c r="I12" s="186"/>
      <c r="J12" s="186"/>
    </row>
    <row r="13" spans="1:10" x14ac:dyDescent="0.3">
      <c r="B13" s="12" t="s">
        <v>138</v>
      </c>
    </row>
    <row r="14" spans="1:10" x14ac:dyDescent="0.3">
      <c r="A14" s="98" t="s">
        <v>49</v>
      </c>
      <c r="B14" s="12"/>
    </row>
    <row r="15" spans="1:10" ht="15" thickBot="1" x14ac:dyDescent="0.35">
      <c r="A15" s="103"/>
      <c r="B15" s="103"/>
      <c r="C15" s="103"/>
      <c r="D15" s="103"/>
      <c r="E15" s="103"/>
      <c r="F15" s="103"/>
      <c r="G15" s="103"/>
      <c r="H15" s="103"/>
      <c r="I15" s="103"/>
      <c r="J15" s="103"/>
    </row>
    <row r="16" spans="1:10" ht="15.6" x14ac:dyDescent="0.3">
      <c r="A16" s="100" t="s">
        <v>48</v>
      </c>
    </row>
    <row r="17" spans="1:3" x14ac:dyDescent="0.3">
      <c r="A17" s="101" t="s">
        <v>139</v>
      </c>
    </row>
    <row r="18" spans="1:3" x14ac:dyDescent="0.3">
      <c r="A18" s="98" t="s">
        <v>140</v>
      </c>
    </row>
    <row r="19" spans="1:3" x14ac:dyDescent="0.3"/>
    <row r="20" spans="1:3" x14ac:dyDescent="0.3"/>
    <row r="21" spans="1:3" x14ac:dyDescent="0.3">
      <c r="A21" s="97" t="s">
        <v>145</v>
      </c>
    </row>
    <row r="22" spans="1:3" x14ac:dyDescent="0.3">
      <c r="B22" s="98" t="s">
        <v>180</v>
      </c>
    </row>
    <row r="23" spans="1:3" x14ac:dyDescent="0.3">
      <c r="B23" s="98" t="s">
        <v>181</v>
      </c>
    </row>
    <row r="24" spans="1:3" x14ac:dyDescent="0.3">
      <c r="B24" s="98" t="s">
        <v>182</v>
      </c>
    </row>
    <row r="25" spans="1:3" x14ac:dyDescent="0.3">
      <c r="C25" s="98" t="s">
        <v>184</v>
      </c>
    </row>
    <row r="26" spans="1:3" x14ac:dyDescent="0.3">
      <c r="B26" s="98" t="s">
        <v>183</v>
      </c>
    </row>
    <row r="27" spans="1:3" x14ac:dyDescent="0.3"/>
    <row r="28" spans="1:3" x14ac:dyDescent="0.3">
      <c r="A28" s="97" t="s">
        <v>185</v>
      </c>
    </row>
    <row r="29" spans="1:3" x14ac:dyDescent="0.3">
      <c r="B29" s="98" t="s">
        <v>146</v>
      </c>
    </row>
    <row r="30" spans="1:3" x14ac:dyDescent="0.3">
      <c r="B30" s="98" t="s">
        <v>147</v>
      </c>
    </row>
    <row r="31" spans="1:3" x14ac:dyDescent="0.3">
      <c r="B31" s="98" t="s">
        <v>143</v>
      </c>
    </row>
    <row r="32" spans="1:3" x14ac:dyDescent="0.3">
      <c r="B32" s="98" t="s">
        <v>186</v>
      </c>
    </row>
    <row r="33" spans="1:10" x14ac:dyDescent="0.3">
      <c r="B33" s="98" t="s">
        <v>149</v>
      </c>
    </row>
    <row r="34" spans="1:10" x14ac:dyDescent="0.3">
      <c r="B34" s="98" t="s">
        <v>187</v>
      </c>
    </row>
    <row r="35" spans="1:10" ht="15" customHeight="1" x14ac:dyDescent="0.3">
      <c r="B35" s="187" t="s">
        <v>188</v>
      </c>
      <c r="C35" s="187"/>
      <c r="D35" s="187"/>
      <c r="E35" s="187"/>
      <c r="F35" s="187"/>
      <c r="G35" s="187"/>
      <c r="H35" s="187"/>
      <c r="I35" s="187"/>
      <c r="J35" s="187"/>
    </row>
    <row r="36" spans="1:10" x14ac:dyDescent="0.3">
      <c r="B36" s="183"/>
      <c r="C36" s="184" t="s">
        <v>189</v>
      </c>
      <c r="D36" s="183"/>
      <c r="E36" s="183"/>
      <c r="F36" s="183"/>
      <c r="G36" s="183"/>
      <c r="H36" s="183"/>
      <c r="I36" s="183"/>
      <c r="J36" s="183"/>
    </row>
    <row r="37" spans="1:10" ht="29.4" customHeight="1" x14ac:dyDescent="0.3">
      <c r="B37" s="187" t="s">
        <v>165</v>
      </c>
      <c r="C37" s="187"/>
      <c r="D37" s="187"/>
      <c r="E37" s="187"/>
      <c r="F37" s="187"/>
      <c r="G37" s="187"/>
      <c r="H37" s="187"/>
      <c r="I37" s="187"/>
      <c r="J37" s="187"/>
    </row>
    <row r="38" spans="1:10" x14ac:dyDescent="0.3"/>
    <row r="39" spans="1:10" x14ac:dyDescent="0.3">
      <c r="A39" s="97" t="s">
        <v>190</v>
      </c>
    </row>
    <row r="40" spans="1:10" x14ac:dyDescent="0.3">
      <c r="B40" s="98" t="s">
        <v>142</v>
      </c>
    </row>
    <row r="41" spans="1:10" x14ac:dyDescent="0.3">
      <c r="B41" s="98" t="s">
        <v>143</v>
      </c>
    </row>
    <row r="42" spans="1:10" x14ac:dyDescent="0.3">
      <c r="B42" s="98" t="s">
        <v>191</v>
      </c>
    </row>
    <row r="43" spans="1:10" x14ac:dyDescent="0.3">
      <c r="B43" s="98" t="s">
        <v>148</v>
      </c>
    </row>
    <row r="44" spans="1:10" x14ac:dyDescent="0.3">
      <c r="B44" s="98" t="s">
        <v>144</v>
      </c>
    </row>
    <row r="45" spans="1:10" ht="15" thickBot="1" x14ac:dyDescent="0.35">
      <c r="A45" s="103"/>
      <c r="B45" s="103"/>
      <c r="C45" s="103"/>
      <c r="D45" s="103"/>
      <c r="E45" s="103"/>
      <c r="F45" s="103"/>
      <c r="G45" s="103"/>
      <c r="H45" s="103"/>
      <c r="I45" s="103"/>
      <c r="J45" s="103"/>
    </row>
    <row r="46" spans="1:10" x14ac:dyDescent="0.3"/>
    <row r="47" spans="1:10" ht="15.6" x14ac:dyDescent="0.3">
      <c r="A47" s="100" t="s">
        <v>150</v>
      </c>
    </row>
    <row r="48" spans="1:10" x14ac:dyDescent="0.3">
      <c r="B48" s="98" t="s">
        <v>151</v>
      </c>
    </row>
    <row r="49" spans="1:10" x14ac:dyDescent="0.3">
      <c r="B49" s="98" t="s">
        <v>155</v>
      </c>
    </row>
    <row r="50" spans="1:10" x14ac:dyDescent="0.3">
      <c r="B50" s="102" t="b">
        <v>0</v>
      </c>
      <c r="C50" s="98" t="s">
        <v>152</v>
      </c>
    </row>
    <row r="51" spans="1:10" x14ac:dyDescent="0.3">
      <c r="B51" s="102" t="b">
        <v>0</v>
      </c>
      <c r="C51" s="98" t="s">
        <v>153</v>
      </c>
    </row>
    <row r="52" spans="1:10" x14ac:dyDescent="0.3">
      <c r="B52" s="102" t="b">
        <v>0</v>
      </c>
      <c r="C52" s="98" t="s">
        <v>154</v>
      </c>
    </row>
    <row r="53" spans="1:10" x14ac:dyDescent="0.3">
      <c r="B53" s="102" t="b">
        <v>0</v>
      </c>
      <c r="C53" s="98" t="s">
        <v>141</v>
      </c>
      <c r="G53" s="188" t="s">
        <v>179</v>
      </c>
      <c r="H53" s="188"/>
      <c r="I53" s="188"/>
      <c r="J53" s="188"/>
    </row>
    <row r="54" spans="1:10" ht="27" customHeight="1" x14ac:dyDescent="0.3">
      <c r="G54" s="188"/>
      <c r="H54" s="188"/>
      <c r="I54" s="188"/>
      <c r="J54" s="188"/>
    </row>
    <row r="55" spans="1:10" ht="15" thickBot="1" x14ac:dyDescent="0.35">
      <c r="A55" s="103"/>
      <c r="B55" s="103"/>
      <c r="C55" s="103"/>
      <c r="D55" s="103"/>
      <c r="E55" s="103"/>
      <c r="F55" s="103"/>
      <c r="G55" s="103"/>
      <c r="H55" s="103"/>
      <c r="I55" s="103"/>
      <c r="J55" s="103"/>
    </row>
    <row r="56" spans="1:10" x14ac:dyDescent="0.3">
      <c r="A56" s="99" t="s">
        <v>66</v>
      </c>
    </row>
    <row r="57" spans="1:10" ht="15" thickBot="1" x14ac:dyDescent="0.35">
      <c r="A57" s="103"/>
      <c r="B57" s="103"/>
      <c r="C57" s="103"/>
      <c r="D57" s="103"/>
      <c r="E57" s="103"/>
      <c r="F57" s="103"/>
      <c r="G57" s="103"/>
      <c r="H57" s="103"/>
      <c r="I57" s="103"/>
      <c r="J57" s="103"/>
    </row>
  </sheetData>
  <sheetProtection algorithmName="SHA-512" hashValue="QauutEnJ+P/rDaK1ml+HDl6I72COcwc70jYZUFo2ozaX6/dRajqn/9O0f+neJfmuvQLb7WAq8DHI5xjlXVvYOQ==" saltValue="eWJyboFBFV01mmXvW5m3Vg==" spinCount="100000" sheet="1" objects="1" scenarios="1"/>
  <mergeCells count="5">
    <mergeCell ref="A8:J8"/>
    <mergeCell ref="A12:J12"/>
    <mergeCell ref="B35:J35"/>
    <mergeCell ref="B37:J37"/>
    <mergeCell ref="G53:J54"/>
  </mergeCells>
  <hyperlinks>
    <hyperlink ref="A56" r:id="rId1" display="https://www.bankofcanada.ca/rates/exchange/daily-exchange-rates-lookup/" xr:uid="{91AD2047-90A1-4F55-93F4-E9AFCCC83B0D}"/>
    <hyperlink ref="B13" r:id="rId2" display="https://www.queensu.ca/financialservices/sites/finswww/files/uploaded_files/Forms/Wire Transfer Information Form v3-fillable-080920).pdf" xr:uid="{98AB5A14-51BC-4833-9050-E250DE7E7DB7}"/>
  </hyperlinks>
  <pageMargins left="0.7" right="0.7" top="0.75" bottom="0.75" header="0.3" footer="0.3"/>
  <pageSetup scale="7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08A-7B3E-4DFF-8730-E2C0FAAAF6BC}">
  <sheetPr>
    <pageSetUpPr fitToPage="1"/>
  </sheetPr>
  <dimension ref="A1:X106"/>
  <sheetViews>
    <sheetView showGridLines="0" zoomScale="80" zoomScaleNormal="80" workbookViewId="0">
      <selection activeCell="B1" sqref="B1"/>
    </sheetView>
  </sheetViews>
  <sheetFormatPr defaultColWidth="0" defaultRowHeight="15.6" zeroHeight="1" outlineLevelCol="1" x14ac:dyDescent="0.3"/>
  <cols>
    <col min="1" max="1" width="4" style="29" customWidth="1"/>
    <col min="2" max="2" width="28.33203125" style="29" customWidth="1"/>
    <col min="3" max="4" width="51.109375" style="29" customWidth="1"/>
    <col min="5" max="5" width="13.33203125" style="29" customWidth="1"/>
    <col min="6" max="6" width="15.109375" style="29" bestFit="1" customWidth="1"/>
    <col min="7" max="7" width="18.6640625" style="29" customWidth="1"/>
    <col min="8" max="8" width="14.88671875" style="58" hidden="1" customWidth="1" outlineLevel="1"/>
    <col min="9" max="9" width="11.33203125" style="58" hidden="1" customWidth="1" outlineLevel="1"/>
    <col min="10" max="10" width="12.88671875" style="58" hidden="1" customWidth="1" outlineLevel="1"/>
    <col min="11" max="11" width="19.6640625" style="29" customWidth="1" collapsed="1"/>
    <col min="12" max="12" width="18" style="29" customWidth="1"/>
    <col min="13" max="13" width="25.109375" style="29" hidden="1" customWidth="1" outlineLevel="1"/>
    <col min="14" max="14" width="15.5546875" style="29" customWidth="1" collapsed="1"/>
    <col min="15" max="16" width="16.88671875" style="29" customWidth="1"/>
    <col min="17" max="17" width="10.44140625" style="29" hidden="1" customWidth="1" outlineLevel="1"/>
    <col min="18" max="18" width="16.109375" style="29" customWidth="1" collapsed="1"/>
    <col min="19" max="19" width="2.33203125" style="29" customWidth="1"/>
    <col min="20" max="24" width="0" style="29" hidden="1" customWidth="1"/>
    <col min="25" max="16384" width="8.88671875" style="29" hidden="1"/>
  </cols>
  <sheetData>
    <row r="1" spans="2:18" ht="34.950000000000003" customHeight="1" thickBot="1" x14ac:dyDescent="0.35">
      <c r="B1" s="166" t="s">
        <v>166</v>
      </c>
      <c r="D1" s="107" t="s">
        <v>158</v>
      </c>
      <c r="E1" s="181"/>
      <c r="F1" s="162"/>
      <c r="G1" s="108"/>
      <c r="H1" s="106"/>
      <c r="I1" s="106"/>
      <c r="J1" s="106"/>
      <c r="M1" s="108"/>
      <c r="O1" s="78" t="s">
        <v>75</v>
      </c>
      <c r="P1" s="204" t="e" vm="1">
        <v>#VALUE!</v>
      </c>
      <c r="Q1" s="204"/>
      <c r="R1" s="204"/>
    </row>
    <row r="2" spans="2:18" ht="9" customHeight="1" thickBot="1" x14ac:dyDescent="0.35">
      <c r="P2" s="204"/>
      <c r="Q2" s="204"/>
      <c r="R2" s="204"/>
    </row>
    <row r="3" spans="2:18" ht="24.6" customHeight="1" thickBot="1" x14ac:dyDescent="0.55000000000000004">
      <c r="B3" s="109" t="s">
        <v>41</v>
      </c>
      <c r="C3" s="113"/>
      <c r="D3" s="192" t="s">
        <v>159</v>
      </c>
      <c r="E3" s="193"/>
      <c r="F3" s="194"/>
      <c r="H3" s="29"/>
      <c r="I3" s="29"/>
      <c r="J3" s="29"/>
      <c r="K3" s="55" t="s">
        <v>39</v>
      </c>
      <c r="L3" s="18"/>
      <c r="N3" s="29" t="s">
        <v>111</v>
      </c>
      <c r="P3" s="204"/>
      <c r="Q3" s="204"/>
      <c r="R3" s="204"/>
    </row>
    <row r="4" spans="2:18" ht="24.6" customHeight="1" thickBot="1" x14ac:dyDescent="0.55000000000000004">
      <c r="B4" s="110" t="s">
        <v>42</v>
      </c>
      <c r="C4" s="114"/>
      <c r="D4" s="195"/>
      <c r="E4" s="196"/>
      <c r="F4" s="197"/>
      <c r="G4" s="180"/>
      <c r="H4" s="180"/>
      <c r="I4" s="180"/>
      <c r="J4" s="180"/>
      <c r="K4" s="180"/>
      <c r="L4" s="180"/>
      <c r="M4" s="36"/>
      <c r="P4" s="204"/>
      <c r="Q4" s="204"/>
      <c r="R4" s="204"/>
    </row>
    <row r="5" spans="2:18" ht="24.6" customHeight="1" thickBot="1" x14ac:dyDescent="0.35">
      <c r="B5" s="111" t="s">
        <v>43</v>
      </c>
      <c r="C5" s="115"/>
      <c r="D5" s="198"/>
      <c r="E5" s="199"/>
      <c r="F5" s="200"/>
      <c r="G5" s="180"/>
      <c r="H5" s="180"/>
      <c r="I5" s="180"/>
      <c r="J5" s="180"/>
      <c r="K5" s="55" t="s">
        <v>40</v>
      </c>
      <c r="L5" s="18"/>
      <c r="N5" s="29" t="s">
        <v>111</v>
      </c>
      <c r="P5" s="204"/>
      <c r="Q5" s="204"/>
      <c r="R5" s="204"/>
    </row>
    <row r="6" spans="2:18" ht="24.6" customHeight="1" x14ac:dyDescent="0.5">
      <c r="B6" s="110" t="s">
        <v>44</v>
      </c>
      <c r="C6" s="114"/>
      <c r="D6" s="198"/>
      <c r="E6" s="199"/>
      <c r="F6" s="200"/>
      <c r="G6" s="180"/>
      <c r="H6" s="180"/>
      <c r="I6" s="180"/>
      <c r="J6" s="180"/>
      <c r="K6" s="180"/>
      <c r="L6" s="180"/>
      <c r="M6" s="36"/>
      <c r="P6" s="204"/>
      <c r="Q6" s="204"/>
      <c r="R6" s="204"/>
    </row>
    <row r="7" spans="2:18" ht="24.6" customHeight="1" x14ac:dyDescent="0.5">
      <c r="B7" s="110" t="s">
        <v>45</v>
      </c>
      <c r="C7" s="114"/>
      <c r="D7" s="198"/>
      <c r="E7" s="199"/>
      <c r="F7" s="200"/>
      <c r="G7" s="180"/>
      <c r="H7" s="180"/>
      <c r="I7" s="180"/>
      <c r="J7" s="180"/>
      <c r="K7" s="180"/>
      <c r="L7" s="180"/>
      <c r="M7" s="55"/>
      <c r="N7" s="117"/>
      <c r="O7" s="117"/>
      <c r="P7" s="204"/>
      <c r="Q7" s="204"/>
      <c r="R7" s="204"/>
    </row>
    <row r="8" spans="2:18" ht="24.6" customHeight="1" thickBot="1" x14ac:dyDescent="0.55000000000000004">
      <c r="B8" s="110" t="s">
        <v>47</v>
      </c>
      <c r="C8" s="114"/>
      <c r="D8" s="201"/>
      <c r="E8" s="202"/>
      <c r="F8" s="203"/>
      <c r="H8" s="59"/>
      <c r="J8" s="59"/>
      <c r="K8" s="182" t="s">
        <v>70</v>
      </c>
    </row>
    <row r="9" spans="2:18" ht="24.6" customHeight="1" thickBot="1" x14ac:dyDescent="0.55000000000000004">
      <c r="B9" s="112" t="s">
        <v>46</v>
      </c>
      <c r="C9" s="116"/>
      <c r="D9" s="173"/>
      <c r="E9" s="31"/>
      <c r="F9" s="31"/>
      <c r="K9" s="189"/>
      <c r="L9" s="190"/>
      <c r="M9" s="190"/>
      <c r="N9" s="190"/>
      <c r="O9" s="191"/>
      <c r="P9" s="32" t="s">
        <v>71</v>
      </c>
    </row>
    <row r="10" spans="2:18" x14ac:dyDescent="0.3">
      <c r="B10" s="33"/>
      <c r="C10" s="34"/>
      <c r="D10" s="34"/>
      <c r="E10" s="31"/>
      <c r="F10" s="31"/>
      <c r="G10" s="31"/>
      <c r="M10" s="30"/>
      <c r="N10" s="31"/>
      <c r="O10" s="31"/>
      <c r="P10" s="31"/>
      <c r="Q10" s="31"/>
      <c r="R10" s="32"/>
    </row>
    <row r="11" spans="2:18" ht="9" customHeight="1" thickBot="1" x14ac:dyDescent="0.35">
      <c r="B11" s="35"/>
      <c r="C11" s="35"/>
      <c r="D11" s="35"/>
      <c r="E11" s="35"/>
      <c r="F11" s="35"/>
      <c r="G11" s="35"/>
      <c r="H11" s="60"/>
      <c r="I11" s="60"/>
      <c r="J11" s="60"/>
      <c r="K11" s="35"/>
      <c r="L11" s="35"/>
      <c r="M11" s="35"/>
      <c r="N11" s="35"/>
      <c r="O11" s="35"/>
      <c r="P11" s="35"/>
      <c r="Q11" s="35"/>
      <c r="R11" s="32"/>
    </row>
    <row r="12" spans="2:18" s="36" customFormat="1" ht="24.6" customHeight="1" thickBot="1" x14ac:dyDescent="0.35">
      <c r="B12" s="68" t="s">
        <v>64</v>
      </c>
      <c r="C12" s="69"/>
      <c r="D12" s="69"/>
      <c r="E12" s="69"/>
      <c r="F12" s="70" t="s">
        <v>72</v>
      </c>
      <c r="G12" s="69"/>
      <c r="H12" s="71"/>
      <c r="I12" s="71"/>
      <c r="J12" s="71"/>
      <c r="K12" s="69"/>
      <c r="L12" s="69"/>
      <c r="M12" s="69"/>
      <c r="N12" s="69"/>
      <c r="O12" s="69"/>
      <c r="P12" s="69"/>
      <c r="Q12" s="69"/>
      <c r="R12" s="32"/>
    </row>
    <row r="13" spans="2:18" ht="16.2" thickBot="1" x14ac:dyDescent="0.35">
      <c r="B13" s="37"/>
      <c r="F13" s="32"/>
      <c r="R13" s="32"/>
    </row>
    <row r="14" spans="2:18" s="43" customFormat="1" ht="54" customHeight="1" thickBot="1" x14ac:dyDescent="0.35">
      <c r="B14" s="38" t="s">
        <v>110</v>
      </c>
      <c r="C14" s="39" t="s">
        <v>0</v>
      </c>
      <c r="D14" s="39" t="s">
        <v>173</v>
      </c>
      <c r="E14" s="40" t="s">
        <v>113</v>
      </c>
      <c r="F14" s="39" t="s">
        <v>34</v>
      </c>
      <c r="G14" s="84" t="s">
        <v>38</v>
      </c>
      <c r="H14" s="85" t="s">
        <v>30</v>
      </c>
      <c r="I14" s="85" t="s">
        <v>31</v>
      </c>
      <c r="J14" s="85" t="s">
        <v>32</v>
      </c>
      <c r="K14" s="41" t="s">
        <v>163</v>
      </c>
      <c r="L14" s="41" t="s">
        <v>178</v>
      </c>
      <c r="M14" s="86" t="s">
        <v>24</v>
      </c>
      <c r="N14" s="41" t="s">
        <v>25</v>
      </c>
      <c r="O14" s="86" t="s">
        <v>26</v>
      </c>
      <c r="P14" s="49" t="s">
        <v>86</v>
      </c>
      <c r="Q14" s="83" t="s">
        <v>27</v>
      </c>
    </row>
    <row r="15" spans="2:18" s="125" customFormat="1" ht="24.6" customHeight="1" x14ac:dyDescent="0.35">
      <c r="B15" s="118"/>
      <c r="C15" s="119" t="s">
        <v>4</v>
      </c>
      <c r="D15" s="119"/>
      <c r="E15" s="119"/>
      <c r="F15" s="119"/>
      <c r="G15" s="120">
        <v>0.63</v>
      </c>
      <c r="H15" s="159">
        <f>_xlfn.IFNA(VLOOKUP($E15,Prov[],2,0),0)</f>
        <v>0</v>
      </c>
      <c r="I15" s="159">
        <f>_xlfn.IFNA(VLOOKUP($E15,Prov[],3,0),0)</f>
        <v>0</v>
      </c>
      <c r="J15" s="159">
        <f>_xlfn.IFNA(VLOOKUP($E15,Prov[],4,0),0)</f>
        <v>0</v>
      </c>
      <c r="K15" s="122">
        <f>F15*G15</f>
        <v>0</v>
      </c>
      <c r="L15" s="122">
        <f>M15+Q15</f>
        <v>0</v>
      </c>
      <c r="M15" s="122">
        <f>K15-N15-O15-Q15</f>
        <v>0</v>
      </c>
      <c r="N15" s="122">
        <f>K15/(1+(H15+I15+J15))*H15</f>
        <v>0</v>
      </c>
      <c r="O15" s="122">
        <f>K15/(1+(H15+I15+J15))*I15</f>
        <v>0</v>
      </c>
      <c r="P15" s="124">
        <v>640006</v>
      </c>
      <c r="Q15" s="123">
        <f>K15/(1+(H15+I15+J15))*J15</f>
        <v>0</v>
      </c>
    </row>
    <row r="16" spans="2:18" s="125" customFormat="1" ht="24.6" customHeight="1" x14ac:dyDescent="0.35">
      <c r="B16" s="126"/>
      <c r="C16" s="127" t="s">
        <v>4</v>
      </c>
      <c r="D16" s="127"/>
      <c r="E16" s="127"/>
      <c r="F16" s="127"/>
      <c r="G16" s="128">
        <v>0.63</v>
      </c>
      <c r="H16" s="160">
        <f>_xlfn.IFNA(VLOOKUP($E16,Prov[],2,0),0)</f>
        <v>0</v>
      </c>
      <c r="I16" s="160">
        <f>_xlfn.IFNA(VLOOKUP($E16,Prov[],3,0),0)</f>
        <v>0</v>
      </c>
      <c r="J16" s="160">
        <f>_xlfn.IFNA(VLOOKUP($E16,Prov[],4,0),0)</f>
        <v>0</v>
      </c>
      <c r="K16" s="130">
        <f>F16*G16</f>
        <v>0</v>
      </c>
      <c r="L16" s="130">
        <f t="shared" ref="L16:L30" si="0">M16+Q16</f>
        <v>0</v>
      </c>
      <c r="M16" s="130">
        <f t="shared" ref="M16:M30" si="1">K16-N16-O16-Q16</f>
        <v>0</v>
      </c>
      <c r="N16" s="130">
        <f t="shared" ref="N16:N30" si="2">K16/(1+(H16+I16+J16))*H16</f>
        <v>0</v>
      </c>
      <c r="O16" s="130">
        <f t="shared" ref="O16:O30" si="3">K16/(1+(H16+I16+J16))*I16</f>
        <v>0</v>
      </c>
      <c r="P16" s="132">
        <v>640006</v>
      </c>
      <c r="Q16" s="131">
        <f t="shared" ref="Q16:Q30" si="4">K16/(1+(H16+I16+J16))*J16</f>
        <v>0</v>
      </c>
    </row>
    <row r="17" spans="2:17" s="125" customFormat="1" ht="24.6" customHeight="1" x14ac:dyDescent="0.35">
      <c r="B17" s="126"/>
      <c r="C17" s="127" t="s">
        <v>4</v>
      </c>
      <c r="D17" s="127"/>
      <c r="E17" s="127"/>
      <c r="F17" s="127"/>
      <c r="G17" s="128">
        <v>0.63</v>
      </c>
      <c r="H17" s="160">
        <f>_xlfn.IFNA(VLOOKUP($E17,Prov[],2,0),0)</f>
        <v>0</v>
      </c>
      <c r="I17" s="160">
        <f>_xlfn.IFNA(VLOOKUP($E17,Prov[],3,0),0)</f>
        <v>0</v>
      </c>
      <c r="J17" s="160">
        <f>_xlfn.IFNA(VLOOKUP($E17,Prov[],4,0),0)</f>
        <v>0</v>
      </c>
      <c r="K17" s="130">
        <f t="shared" ref="K17:K28" si="5">F17*G17</f>
        <v>0</v>
      </c>
      <c r="L17" s="130">
        <f t="shared" si="0"/>
        <v>0</v>
      </c>
      <c r="M17" s="130">
        <f t="shared" si="1"/>
        <v>0</v>
      </c>
      <c r="N17" s="130">
        <f t="shared" si="2"/>
        <v>0</v>
      </c>
      <c r="O17" s="130">
        <f t="shared" si="3"/>
        <v>0</v>
      </c>
      <c r="P17" s="132">
        <v>640006</v>
      </c>
      <c r="Q17" s="131">
        <f t="shared" si="4"/>
        <v>0</v>
      </c>
    </row>
    <row r="18" spans="2:17" s="125" customFormat="1" ht="24.6" customHeight="1" x14ac:dyDescent="0.35">
      <c r="B18" s="126"/>
      <c r="C18" s="127" t="s">
        <v>4</v>
      </c>
      <c r="D18" s="127"/>
      <c r="E18" s="127"/>
      <c r="F18" s="127"/>
      <c r="G18" s="128">
        <v>0.63</v>
      </c>
      <c r="H18" s="160">
        <f>_xlfn.IFNA(VLOOKUP($E18,Prov[],2,0),0)</f>
        <v>0</v>
      </c>
      <c r="I18" s="160">
        <f>_xlfn.IFNA(VLOOKUP($E18,Prov[],3,0),0)</f>
        <v>0</v>
      </c>
      <c r="J18" s="160">
        <f>_xlfn.IFNA(VLOOKUP($E18,Prov[],4,0),0)</f>
        <v>0</v>
      </c>
      <c r="K18" s="130">
        <f t="shared" ref="K18:K22" si="6">F18*G18</f>
        <v>0</v>
      </c>
      <c r="L18" s="130">
        <f t="shared" ref="L18:L22" si="7">M18+Q18</f>
        <v>0</v>
      </c>
      <c r="M18" s="130">
        <f t="shared" ref="M18:M22" si="8">K18-N18-O18-Q18</f>
        <v>0</v>
      </c>
      <c r="N18" s="130">
        <f t="shared" ref="N18:N22" si="9">K18/(1+(H18+I18+J18))*H18</f>
        <v>0</v>
      </c>
      <c r="O18" s="130">
        <f t="shared" ref="O18:O22" si="10">K18/(1+(H18+I18+J18))*I18</f>
        <v>0</v>
      </c>
      <c r="P18" s="132">
        <v>640006</v>
      </c>
      <c r="Q18" s="131">
        <f t="shared" ref="Q18:Q22" si="11">K18/(1+(H18+I18+J18))*J18</f>
        <v>0</v>
      </c>
    </row>
    <row r="19" spans="2:17" s="125" customFormat="1" ht="24.6" customHeight="1" x14ac:dyDescent="0.35">
      <c r="B19" s="126"/>
      <c r="C19" s="127" t="s">
        <v>4</v>
      </c>
      <c r="D19" s="127"/>
      <c r="E19" s="127"/>
      <c r="F19" s="127"/>
      <c r="G19" s="128">
        <v>0.63</v>
      </c>
      <c r="H19" s="160">
        <f>_xlfn.IFNA(VLOOKUP($E19,Prov[],2,0),0)</f>
        <v>0</v>
      </c>
      <c r="I19" s="160">
        <f>_xlfn.IFNA(VLOOKUP($E19,Prov[],3,0),0)</f>
        <v>0</v>
      </c>
      <c r="J19" s="160">
        <f>_xlfn.IFNA(VLOOKUP($E19,Prov[],4,0),0)</f>
        <v>0</v>
      </c>
      <c r="K19" s="130">
        <f t="shared" si="6"/>
        <v>0</v>
      </c>
      <c r="L19" s="130">
        <f t="shared" si="7"/>
        <v>0</v>
      </c>
      <c r="M19" s="130">
        <f t="shared" si="8"/>
        <v>0</v>
      </c>
      <c r="N19" s="130">
        <f t="shared" si="9"/>
        <v>0</v>
      </c>
      <c r="O19" s="130">
        <f t="shared" si="10"/>
        <v>0</v>
      </c>
      <c r="P19" s="132">
        <v>640006</v>
      </c>
      <c r="Q19" s="131">
        <f t="shared" si="11"/>
        <v>0</v>
      </c>
    </row>
    <row r="20" spans="2:17" s="125" customFormat="1" ht="24.6" customHeight="1" x14ac:dyDescent="0.35">
      <c r="B20" s="126"/>
      <c r="C20" s="127" t="s">
        <v>4</v>
      </c>
      <c r="D20" s="127"/>
      <c r="E20" s="127"/>
      <c r="F20" s="127"/>
      <c r="G20" s="128">
        <v>0.63</v>
      </c>
      <c r="H20" s="160">
        <f>_xlfn.IFNA(VLOOKUP($E20,Prov[],2,0),0)</f>
        <v>0</v>
      </c>
      <c r="I20" s="160">
        <f>_xlfn.IFNA(VLOOKUP($E20,Prov[],3,0),0)</f>
        <v>0</v>
      </c>
      <c r="J20" s="160">
        <f>_xlfn.IFNA(VLOOKUP($E20,Prov[],4,0),0)</f>
        <v>0</v>
      </c>
      <c r="K20" s="130">
        <f t="shared" si="6"/>
        <v>0</v>
      </c>
      <c r="L20" s="130">
        <f t="shared" si="7"/>
        <v>0</v>
      </c>
      <c r="M20" s="130">
        <f t="shared" si="8"/>
        <v>0</v>
      </c>
      <c r="N20" s="130">
        <f t="shared" si="9"/>
        <v>0</v>
      </c>
      <c r="O20" s="130">
        <f t="shared" si="10"/>
        <v>0</v>
      </c>
      <c r="P20" s="132">
        <v>640006</v>
      </c>
      <c r="Q20" s="131">
        <f t="shared" si="11"/>
        <v>0</v>
      </c>
    </row>
    <row r="21" spans="2:17" s="125" customFormat="1" ht="24.6" customHeight="1" x14ac:dyDescent="0.35">
      <c r="B21" s="126"/>
      <c r="C21" s="127" t="s">
        <v>4</v>
      </c>
      <c r="D21" s="127"/>
      <c r="E21" s="127"/>
      <c r="F21" s="127"/>
      <c r="G21" s="128">
        <v>0.63</v>
      </c>
      <c r="H21" s="160">
        <f>_xlfn.IFNA(VLOOKUP($E21,Prov[],2,0),0)</f>
        <v>0</v>
      </c>
      <c r="I21" s="160">
        <f>_xlfn.IFNA(VLOOKUP($E21,Prov[],3,0),0)</f>
        <v>0</v>
      </c>
      <c r="J21" s="160">
        <f>_xlfn.IFNA(VLOOKUP($E21,Prov[],4,0),0)</f>
        <v>0</v>
      </c>
      <c r="K21" s="130">
        <f t="shared" si="6"/>
        <v>0</v>
      </c>
      <c r="L21" s="130">
        <f t="shared" si="7"/>
        <v>0</v>
      </c>
      <c r="M21" s="130">
        <f t="shared" si="8"/>
        <v>0</v>
      </c>
      <c r="N21" s="130">
        <f t="shared" si="9"/>
        <v>0</v>
      </c>
      <c r="O21" s="130">
        <f t="shared" si="10"/>
        <v>0</v>
      </c>
      <c r="P21" s="132">
        <v>640006</v>
      </c>
      <c r="Q21" s="131">
        <f t="shared" si="11"/>
        <v>0</v>
      </c>
    </row>
    <row r="22" spans="2:17" s="125" customFormat="1" ht="24.6" customHeight="1" x14ac:dyDescent="0.35">
      <c r="B22" s="126"/>
      <c r="C22" s="127" t="s">
        <v>4</v>
      </c>
      <c r="D22" s="127"/>
      <c r="E22" s="127"/>
      <c r="F22" s="127"/>
      <c r="G22" s="128">
        <v>0.63</v>
      </c>
      <c r="H22" s="160">
        <f>_xlfn.IFNA(VLOOKUP($E22,Prov[],2,0),0)</f>
        <v>0</v>
      </c>
      <c r="I22" s="160">
        <f>_xlfn.IFNA(VLOOKUP($E22,Prov[],3,0),0)</f>
        <v>0</v>
      </c>
      <c r="J22" s="160">
        <f>_xlfn.IFNA(VLOOKUP($E22,Prov[],4,0),0)</f>
        <v>0</v>
      </c>
      <c r="K22" s="130">
        <f t="shared" si="6"/>
        <v>0</v>
      </c>
      <c r="L22" s="130">
        <f t="shared" si="7"/>
        <v>0</v>
      </c>
      <c r="M22" s="130">
        <f t="shared" si="8"/>
        <v>0</v>
      </c>
      <c r="N22" s="130">
        <f t="shared" si="9"/>
        <v>0</v>
      </c>
      <c r="O22" s="130">
        <f t="shared" si="10"/>
        <v>0</v>
      </c>
      <c r="P22" s="132">
        <v>640006</v>
      </c>
      <c r="Q22" s="131">
        <f t="shared" si="11"/>
        <v>0</v>
      </c>
    </row>
    <row r="23" spans="2:17" s="125" customFormat="1" ht="24.6" customHeight="1" x14ac:dyDescent="0.35">
      <c r="B23" s="126"/>
      <c r="C23" s="127" t="s">
        <v>4</v>
      </c>
      <c r="D23" s="127"/>
      <c r="E23" s="127"/>
      <c r="F23" s="127"/>
      <c r="G23" s="128">
        <v>0.63</v>
      </c>
      <c r="H23" s="160">
        <f>_xlfn.IFNA(VLOOKUP($E23,Prov[],2,0),0)</f>
        <v>0</v>
      </c>
      <c r="I23" s="160">
        <f>_xlfn.IFNA(VLOOKUP($E23,Prov[],3,0),0)</f>
        <v>0</v>
      </c>
      <c r="J23" s="160">
        <f>_xlfn.IFNA(VLOOKUP($E23,Prov[],4,0),0)</f>
        <v>0</v>
      </c>
      <c r="K23" s="130">
        <f t="shared" ref="K23:K27" si="12">F23*G23</f>
        <v>0</v>
      </c>
      <c r="L23" s="130">
        <f t="shared" ref="L23:L27" si="13">M23+Q23</f>
        <v>0</v>
      </c>
      <c r="M23" s="130">
        <f t="shared" ref="M23:M27" si="14">K23-N23-O23-Q23</f>
        <v>0</v>
      </c>
      <c r="N23" s="130">
        <f t="shared" ref="N23:N27" si="15">K23/(1+(H23+I23+J23))*H23</f>
        <v>0</v>
      </c>
      <c r="O23" s="130">
        <f t="shared" ref="O23:O27" si="16">K23/(1+(H23+I23+J23))*I23</f>
        <v>0</v>
      </c>
      <c r="P23" s="132">
        <v>640006</v>
      </c>
      <c r="Q23" s="131">
        <f t="shared" ref="Q23:Q27" si="17">K23/(1+(H23+I23+J23))*J23</f>
        <v>0</v>
      </c>
    </row>
    <row r="24" spans="2:17" s="125" customFormat="1" ht="24.6" customHeight="1" x14ac:dyDescent="0.35">
      <c r="B24" s="126"/>
      <c r="C24" s="127" t="s">
        <v>4</v>
      </c>
      <c r="D24" s="127"/>
      <c r="E24" s="127"/>
      <c r="F24" s="127"/>
      <c r="G24" s="128">
        <v>0.63</v>
      </c>
      <c r="H24" s="160">
        <f>_xlfn.IFNA(VLOOKUP($E24,Prov[],2,0),0)</f>
        <v>0</v>
      </c>
      <c r="I24" s="160">
        <f>_xlfn.IFNA(VLOOKUP($E24,Prov[],3,0),0)</f>
        <v>0</v>
      </c>
      <c r="J24" s="160">
        <f>_xlfn.IFNA(VLOOKUP($E24,Prov[],4,0),0)</f>
        <v>0</v>
      </c>
      <c r="K24" s="130">
        <f t="shared" si="12"/>
        <v>0</v>
      </c>
      <c r="L24" s="130">
        <f t="shared" si="13"/>
        <v>0</v>
      </c>
      <c r="M24" s="130">
        <f t="shared" si="14"/>
        <v>0</v>
      </c>
      <c r="N24" s="130">
        <f t="shared" si="15"/>
        <v>0</v>
      </c>
      <c r="O24" s="130">
        <f t="shared" si="16"/>
        <v>0</v>
      </c>
      <c r="P24" s="132">
        <v>640006</v>
      </c>
      <c r="Q24" s="131">
        <f t="shared" si="17"/>
        <v>0</v>
      </c>
    </row>
    <row r="25" spans="2:17" s="125" customFormat="1" ht="24.6" customHeight="1" x14ac:dyDescent="0.35">
      <c r="B25" s="126"/>
      <c r="C25" s="127" t="s">
        <v>4</v>
      </c>
      <c r="D25" s="127"/>
      <c r="E25" s="127"/>
      <c r="F25" s="127"/>
      <c r="G25" s="128">
        <v>0.63</v>
      </c>
      <c r="H25" s="160">
        <f>_xlfn.IFNA(VLOOKUP($E25,Prov[],2,0),0)</f>
        <v>0</v>
      </c>
      <c r="I25" s="160">
        <f>_xlfn.IFNA(VLOOKUP($E25,Prov[],3,0),0)</f>
        <v>0</v>
      </c>
      <c r="J25" s="160">
        <f>_xlfn.IFNA(VLOOKUP($E25,Prov[],4,0),0)</f>
        <v>0</v>
      </c>
      <c r="K25" s="130">
        <f t="shared" si="12"/>
        <v>0</v>
      </c>
      <c r="L25" s="130">
        <f t="shared" si="13"/>
        <v>0</v>
      </c>
      <c r="M25" s="130">
        <f t="shared" si="14"/>
        <v>0</v>
      </c>
      <c r="N25" s="130">
        <f t="shared" si="15"/>
        <v>0</v>
      </c>
      <c r="O25" s="130">
        <f t="shared" si="16"/>
        <v>0</v>
      </c>
      <c r="P25" s="132">
        <v>640006</v>
      </c>
      <c r="Q25" s="131">
        <f t="shared" si="17"/>
        <v>0</v>
      </c>
    </row>
    <row r="26" spans="2:17" s="125" customFormat="1" ht="24.6" customHeight="1" x14ac:dyDescent="0.35">
      <c r="B26" s="126"/>
      <c r="C26" s="127" t="s">
        <v>4</v>
      </c>
      <c r="D26" s="127"/>
      <c r="E26" s="127"/>
      <c r="F26" s="127"/>
      <c r="G26" s="128">
        <v>0.63</v>
      </c>
      <c r="H26" s="160">
        <f>_xlfn.IFNA(VLOOKUP($E26,Prov[],2,0),0)</f>
        <v>0</v>
      </c>
      <c r="I26" s="160">
        <f>_xlfn.IFNA(VLOOKUP($E26,Prov[],3,0),0)</f>
        <v>0</v>
      </c>
      <c r="J26" s="160">
        <f>_xlfn.IFNA(VLOOKUP($E26,Prov[],4,0),0)</f>
        <v>0</v>
      </c>
      <c r="K26" s="130">
        <f t="shared" si="12"/>
        <v>0</v>
      </c>
      <c r="L26" s="130">
        <f t="shared" si="13"/>
        <v>0</v>
      </c>
      <c r="M26" s="130">
        <f t="shared" si="14"/>
        <v>0</v>
      </c>
      <c r="N26" s="130">
        <f t="shared" si="15"/>
        <v>0</v>
      </c>
      <c r="O26" s="130">
        <f t="shared" si="16"/>
        <v>0</v>
      </c>
      <c r="P26" s="132">
        <v>640006</v>
      </c>
      <c r="Q26" s="131">
        <f t="shared" si="17"/>
        <v>0</v>
      </c>
    </row>
    <row r="27" spans="2:17" s="125" customFormat="1" ht="24.6" customHeight="1" x14ac:dyDescent="0.35">
      <c r="B27" s="126"/>
      <c r="C27" s="127" t="s">
        <v>4</v>
      </c>
      <c r="D27" s="127"/>
      <c r="E27" s="127"/>
      <c r="F27" s="127"/>
      <c r="G27" s="128">
        <v>0.63</v>
      </c>
      <c r="H27" s="160">
        <f>_xlfn.IFNA(VLOOKUP($E27,Prov[],2,0),0)</f>
        <v>0</v>
      </c>
      <c r="I27" s="160">
        <f>_xlfn.IFNA(VLOOKUP($E27,Prov[],3,0),0)</f>
        <v>0</v>
      </c>
      <c r="J27" s="160">
        <f>_xlfn.IFNA(VLOOKUP($E27,Prov[],4,0),0)</f>
        <v>0</v>
      </c>
      <c r="K27" s="130">
        <f t="shared" si="12"/>
        <v>0</v>
      </c>
      <c r="L27" s="130">
        <f t="shared" si="13"/>
        <v>0</v>
      </c>
      <c r="M27" s="130">
        <f t="shared" si="14"/>
        <v>0</v>
      </c>
      <c r="N27" s="130">
        <f t="shared" si="15"/>
        <v>0</v>
      </c>
      <c r="O27" s="130">
        <f t="shared" si="16"/>
        <v>0</v>
      </c>
      <c r="P27" s="132">
        <v>640006</v>
      </c>
      <c r="Q27" s="131">
        <f t="shared" si="17"/>
        <v>0</v>
      </c>
    </row>
    <row r="28" spans="2:17" s="125" customFormat="1" ht="24.6" customHeight="1" x14ac:dyDescent="0.35">
      <c r="B28" s="126"/>
      <c r="C28" s="127" t="s">
        <v>4</v>
      </c>
      <c r="D28" s="127"/>
      <c r="E28" s="127"/>
      <c r="F28" s="127"/>
      <c r="G28" s="128">
        <v>0.63</v>
      </c>
      <c r="H28" s="160">
        <f>_xlfn.IFNA(VLOOKUP($E28,Prov[],2,0),0)</f>
        <v>0</v>
      </c>
      <c r="I28" s="160">
        <f>_xlfn.IFNA(VLOOKUP($E28,Prov[],3,0),0)</f>
        <v>0</v>
      </c>
      <c r="J28" s="160">
        <f>_xlfn.IFNA(VLOOKUP($E28,Prov[],4,0),0)</f>
        <v>0</v>
      </c>
      <c r="K28" s="130">
        <f t="shared" si="5"/>
        <v>0</v>
      </c>
      <c r="L28" s="130">
        <f t="shared" si="0"/>
        <v>0</v>
      </c>
      <c r="M28" s="130">
        <f t="shared" si="1"/>
        <v>0</v>
      </c>
      <c r="N28" s="130">
        <f t="shared" si="2"/>
        <v>0</v>
      </c>
      <c r="O28" s="130">
        <f t="shared" si="3"/>
        <v>0</v>
      </c>
      <c r="P28" s="132">
        <v>640006</v>
      </c>
      <c r="Q28" s="131">
        <f t="shared" si="4"/>
        <v>0</v>
      </c>
    </row>
    <row r="29" spans="2:17" s="125" customFormat="1" ht="24.6" customHeight="1" x14ac:dyDescent="0.35">
      <c r="B29" s="126"/>
      <c r="C29" s="127" t="s">
        <v>4</v>
      </c>
      <c r="D29" s="127"/>
      <c r="E29" s="127"/>
      <c r="F29" s="127"/>
      <c r="G29" s="128">
        <v>0.63</v>
      </c>
      <c r="H29" s="160">
        <f>_xlfn.IFNA(VLOOKUP($E29,Prov[],2,0),0)</f>
        <v>0</v>
      </c>
      <c r="I29" s="160">
        <f>_xlfn.IFNA(VLOOKUP($E29,Prov[],3,0),0)</f>
        <v>0</v>
      </c>
      <c r="J29" s="160">
        <f>_xlfn.IFNA(VLOOKUP($E29,Prov[],4,0),0)</f>
        <v>0</v>
      </c>
      <c r="K29" s="130">
        <f>F29*G29</f>
        <v>0</v>
      </c>
      <c r="L29" s="130">
        <f t="shared" si="0"/>
        <v>0</v>
      </c>
      <c r="M29" s="130">
        <f t="shared" si="1"/>
        <v>0</v>
      </c>
      <c r="N29" s="130">
        <f t="shared" si="2"/>
        <v>0</v>
      </c>
      <c r="O29" s="130">
        <f t="shared" si="3"/>
        <v>0</v>
      </c>
      <c r="P29" s="132">
        <v>640006</v>
      </c>
      <c r="Q29" s="131">
        <f t="shared" si="4"/>
        <v>0</v>
      </c>
    </row>
    <row r="30" spans="2:17" s="125" customFormat="1" ht="24.6" customHeight="1" thickBot="1" x14ac:dyDescent="0.4">
      <c r="B30" s="133"/>
      <c r="C30" s="134" t="s">
        <v>4</v>
      </c>
      <c r="D30" s="134"/>
      <c r="E30" s="134"/>
      <c r="F30" s="134"/>
      <c r="G30" s="135">
        <v>0.63</v>
      </c>
      <c r="H30" s="161">
        <f>_xlfn.IFNA(VLOOKUP($E30,Prov[],2,0),0)</f>
        <v>0</v>
      </c>
      <c r="I30" s="161">
        <f>_xlfn.IFNA(VLOOKUP($E30,Prov[],3,0),0)</f>
        <v>0</v>
      </c>
      <c r="J30" s="161">
        <f>_xlfn.IFNA(VLOOKUP($E30,Prov[],4,0),0)</f>
        <v>0</v>
      </c>
      <c r="K30" s="137">
        <f>F30*G30</f>
        <v>0</v>
      </c>
      <c r="L30" s="130">
        <f t="shared" si="0"/>
        <v>0</v>
      </c>
      <c r="M30" s="130">
        <f t="shared" si="1"/>
        <v>0</v>
      </c>
      <c r="N30" s="130">
        <f t="shared" si="2"/>
        <v>0</v>
      </c>
      <c r="O30" s="130">
        <f t="shared" si="3"/>
        <v>0</v>
      </c>
      <c r="P30" s="138">
        <v>640006</v>
      </c>
      <c r="Q30" s="131">
        <f t="shared" si="4"/>
        <v>0</v>
      </c>
    </row>
    <row r="31" spans="2:17" ht="30.6" customHeight="1" thickBot="1" x14ac:dyDescent="0.35">
      <c r="G31" s="19" t="s">
        <v>54</v>
      </c>
      <c r="I31" s="62"/>
      <c r="J31" s="62"/>
      <c r="K31" s="22">
        <f>SUM(K15:K30)</f>
        <v>0</v>
      </c>
      <c r="L31" s="79">
        <f>SUM(L15:L30)</f>
        <v>0</v>
      </c>
      <c r="M31" s="79">
        <f>SUM(M15:M30)</f>
        <v>0</v>
      </c>
      <c r="N31" s="79">
        <f>SUM(N15:N30)</f>
        <v>0</v>
      </c>
      <c r="O31" s="80">
        <f>SUM(O15:O30)</f>
        <v>0</v>
      </c>
    </row>
    <row r="32" spans="2:17" ht="30.6" customHeight="1" thickBot="1" x14ac:dyDescent="0.35">
      <c r="G32" s="19"/>
      <c r="I32" s="62"/>
      <c r="J32" s="62"/>
      <c r="K32" s="168"/>
      <c r="L32" s="168"/>
      <c r="M32" s="168"/>
      <c r="N32" s="168"/>
      <c r="O32" s="168"/>
    </row>
    <row r="33" spans="2:18" s="36" customFormat="1" ht="24.6" customHeight="1" thickBot="1" x14ac:dyDescent="0.35">
      <c r="B33" s="72" t="s">
        <v>172</v>
      </c>
      <c r="C33" s="69"/>
      <c r="D33" s="69"/>
      <c r="E33" s="69"/>
      <c r="F33" s="73" t="s">
        <v>51</v>
      </c>
      <c r="G33" s="69"/>
      <c r="H33" s="74"/>
      <c r="I33" s="74"/>
      <c r="J33" s="74"/>
      <c r="K33" s="69"/>
      <c r="L33" s="75"/>
      <c r="M33" s="76"/>
      <c r="N33" s="76"/>
      <c r="O33" s="75"/>
      <c r="P33" s="75"/>
      <c r="Q33" s="75"/>
      <c r="R33" s="69"/>
    </row>
    <row r="34" spans="2:18" ht="16.2" thickBot="1" x14ac:dyDescent="0.35">
      <c r="B34" s="52"/>
      <c r="F34" s="53"/>
      <c r="H34" s="65"/>
      <c r="I34" s="65"/>
      <c r="J34" s="65"/>
      <c r="K34" s="21"/>
      <c r="L34" s="21"/>
    </row>
    <row r="35" spans="2:18" s="36" customFormat="1" ht="51" customHeight="1" thickBot="1" x14ac:dyDescent="0.35">
      <c r="B35" s="38" t="s">
        <v>112</v>
      </c>
      <c r="C35" s="39" t="s">
        <v>0</v>
      </c>
      <c r="D35" s="39" t="s">
        <v>173</v>
      </c>
      <c r="E35" s="40" t="s">
        <v>118</v>
      </c>
      <c r="F35" s="40" t="s">
        <v>120</v>
      </c>
      <c r="G35" s="40" t="s">
        <v>119</v>
      </c>
      <c r="H35" s="61" t="s">
        <v>30</v>
      </c>
      <c r="I35" s="61" t="s">
        <v>31</v>
      </c>
      <c r="J35" s="61" t="s">
        <v>32</v>
      </c>
      <c r="K35" s="42" t="s">
        <v>82</v>
      </c>
      <c r="L35" s="158" t="s">
        <v>160</v>
      </c>
      <c r="M35" s="86" t="s">
        <v>24</v>
      </c>
      <c r="N35" s="41" t="s">
        <v>175</v>
      </c>
      <c r="O35" s="41" t="s">
        <v>161</v>
      </c>
      <c r="P35" s="41" t="s">
        <v>178</v>
      </c>
      <c r="Q35" s="83" t="s">
        <v>27</v>
      </c>
      <c r="R35" s="49" t="s">
        <v>86</v>
      </c>
    </row>
    <row r="36" spans="2:18" s="125" customFormat="1" ht="24.6" customHeight="1" x14ac:dyDescent="0.35">
      <c r="B36" s="118"/>
      <c r="C36" s="119"/>
      <c r="D36" s="119"/>
      <c r="E36" s="119"/>
      <c r="F36" s="119"/>
      <c r="G36" s="154"/>
      <c r="H36" s="121"/>
      <c r="I36" s="121"/>
      <c r="J36" s="121"/>
      <c r="K36" s="148">
        <f t="shared" ref="K36:K54" si="18">IF(G36=0,L36,L36*G36)</f>
        <v>0</v>
      </c>
      <c r="L36" s="157"/>
      <c r="M36" s="121"/>
      <c r="N36" s="157"/>
      <c r="O36" s="157"/>
      <c r="P36" s="148">
        <f>K36-N36-O36</f>
        <v>0</v>
      </c>
      <c r="R36" s="176">
        <f>_xlfn.IFNA(VLOOKUP(C36,'drop downs'!$A$2:$C$16,2,0),0)</f>
        <v>0</v>
      </c>
    </row>
    <row r="37" spans="2:18" s="125" customFormat="1" ht="24.6" customHeight="1" x14ac:dyDescent="0.35">
      <c r="B37" s="126"/>
      <c r="C37" s="127"/>
      <c r="D37" s="127"/>
      <c r="E37" s="127"/>
      <c r="F37" s="127"/>
      <c r="G37" s="155"/>
      <c r="H37" s="129"/>
      <c r="I37" s="129"/>
      <c r="J37" s="129"/>
      <c r="K37" s="148">
        <f t="shared" si="18"/>
        <v>0</v>
      </c>
      <c r="L37" s="149"/>
      <c r="M37" s="129"/>
      <c r="N37" s="149"/>
      <c r="O37" s="149"/>
      <c r="P37" s="148">
        <f t="shared" ref="P37:P62" si="19">K37-N37-O37</f>
        <v>0</v>
      </c>
      <c r="R37" s="132">
        <f>_xlfn.IFNA(VLOOKUP(C37,'drop downs'!$A$2:$C$16,2,0),0)</f>
        <v>0</v>
      </c>
    </row>
    <row r="38" spans="2:18" s="125" customFormat="1" ht="24.6" customHeight="1" x14ac:dyDescent="0.35">
      <c r="B38" s="126"/>
      <c r="C38" s="127"/>
      <c r="D38" s="174"/>
      <c r="E38" s="127"/>
      <c r="F38" s="127"/>
      <c r="G38" s="155"/>
      <c r="H38" s="129"/>
      <c r="I38" s="129"/>
      <c r="J38" s="129"/>
      <c r="K38" s="148">
        <f t="shared" si="18"/>
        <v>0</v>
      </c>
      <c r="L38" s="149"/>
      <c r="M38" s="129"/>
      <c r="N38" s="149"/>
      <c r="O38" s="149"/>
      <c r="P38" s="148">
        <f t="shared" si="19"/>
        <v>0</v>
      </c>
      <c r="R38" s="132">
        <f>_xlfn.IFNA(VLOOKUP(C38,'drop downs'!$A$2:$C$16,2,0),0)</f>
        <v>0</v>
      </c>
    </row>
    <row r="39" spans="2:18" s="125" customFormat="1" ht="24.6" customHeight="1" x14ac:dyDescent="0.35">
      <c r="B39" s="126"/>
      <c r="C39" s="127"/>
      <c r="D39" s="127"/>
      <c r="E39" s="127"/>
      <c r="F39" s="127"/>
      <c r="G39" s="155"/>
      <c r="H39" s="129"/>
      <c r="I39" s="129"/>
      <c r="J39" s="129"/>
      <c r="K39" s="148">
        <f t="shared" si="18"/>
        <v>0</v>
      </c>
      <c r="L39" s="149"/>
      <c r="M39" s="129"/>
      <c r="N39" s="149"/>
      <c r="O39" s="149"/>
      <c r="P39" s="148">
        <f t="shared" si="19"/>
        <v>0</v>
      </c>
      <c r="R39" s="132">
        <f>_xlfn.IFNA(VLOOKUP(C39,'drop downs'!$A$2:$C$16,2,0),0)</f>
        <v>0</v>
      </c>
    </row>
    <row r="40" spans="2:18" s="125" customFormat="1" ht="24.6" customHeight="1" x14ac:dyDescent="0.35">
      <c r="B40" s="126"/>
      <c r="C40" s="127"/>
      <c r="D40" s="127"/>
      <c r="E40" s="127"/>
      <c r="F40" s="127"/>
      <c r="G40" s="155"/>
      <c r="H40" s="129"/>
      <c r="I40" s="129"/>
      <c r="J40" s="129"/>
      <c r="K40" s="148">
        <f t="shared" si="18"/>
        <v>0</v>
      </c>
      <c r="L40" s="149"/>
      <c r="M40" s="129"/>
      <c r="N40" s="149"/>
      <c r="O40" s="149"/>
      <c r="P40" s="148">
        <f t="shared" si="19"/>
        <v>0</v>
      </c>
      <c r="R40" s="132">
        <f>_xlfn.IFNA(VLOOKUP(C40,'drop downs'!$A$2:$C$16,2,0),0)</f>
        <v>0</v>
      </c>
    </row>
    <row r="41" spans="2:18" s="125" customFormat="1" ht="24.6" customHeight="1" x14ac:dyDescent="0.35">
      <c r="B41" s="126"/>
      <c r="C41" s="127"/>
      <c r="D41" s="127"/>
      <c r="E41" s="127"/>
      <c r="F41" s="127"/>
      <c r="G41" s="155"/>
      <c r="H41" s="129"/>
      <c r="I41" s="129"/>
      <c r="J41" s="129"/>
      <c r="K41" s="148">
        <f t="shared" si="18"/>
        <v>0</v>
      </c>
      <c r="L41" s="149"/>
      <c r="M41" s="129"/>
      <c r="N41" s="149"/>
      <c r="O41" s="149"/>
      <c r="P41" s="148">
        <f t="shared" si="19"/>
        <v>0</v>
      </c>
      <c r="R41" s="132">
        <f>_xlfn.IFNA(VLOOKUP(C41,'drop downs'!$A$2:$C$16,2,0),0)</f>
        <v>0</v>
      </c>
    </row>
    <row r="42" spans="2:18" s="125" customFormat="1" ht="24.6" customHeight="1" x14ac:dyDescent="0.35">
      <c r="B42" s="126"/>
      <c r="C42" s="127"/>
      <c r="D42" s="127"/>
      <c r="E42" s="127"/>
      <c r="F42" s="127"/>
      <c r="G42" s="155"/>
      <c r="H42" s="129"/>
      <c r="I42" s="129"/>
      <c r="J42" s="129"/>
      <c r="K42" s="148">
        <f t="shared" si="18"/>
        <v>0</v>
      </c>
      <c r="L42" s="149"/>
      <c r="M42" s="129"/>
      <c r="N42" s="149"/>
      <c r="O42" s="149"/>
      <c r="P42" s="148">
        <f t="shared" si="19"/>
        <v>0</v>
      </c>
      <c r="R42" s="132">
        <f>_xlfn.IFNA(VLOOKUP(C42,'drop downs'!$A$2:$C$16,2,0),0)</f>
        <v>0</v>
      </c>
    </row>
    <row r="43" spans="2:18" s="125" customFormat="1" ht="24.6" customHeight="1" x14ac:dyDescent="0.35">
      <c r="B43" s="126"/>
      <c r="C43" s="127"/>
      <c r="D43" s="127"/>
      <c r="E43" s="127"/>
      <c r="F43" s="127"/>
      <c r="G43" s="155"/>
      <c r="H43" s="129"/>
      <c r="I43" s="129"/>
      <c r="J43" s="129"/>
      <c r="K43" s="148">
        <f t="shared" ref="K43:K49" si="20">IF(G43=0,L43,L43*G43)</f>
        <v>0</v>
      </c>
      <c r="L43" s="149"/>
      <c r="M43" s="129"/>
      <c r="N43" s="149"/>
      <c r="O43" s="149"/>
      <c r="P43" s="148">
        <f t="shared" si="19"/>
        <v>0</v>
      </c>
      <c r="R43" s="132">
        <f>_xlfn.IFNA(VLOOKUP(C43,'drop downs'!$A$2:$C$16,2,0),0)</f>
        <v>0</v>
      </c>
    </row>
    <row r="44" spans="2:18" s="125" customFormat="1" ht="24.6" customHeight="1" x14ac:dyDescent="0.35">
      <c r="B44" s="126"/>
      <c r="C44" s="127"/>
      <c r="D44" s="127"/>
      <c r="E44" s="127"/>
      <c r="F44" s="127"/>
      <c r="G44" s="155"/>
      <c r="H44" s="129"/>
      <c r="I44" s="129"/>
      <c r="J44" s="129"/>
      <c r="K44" s="148">
        <f t="shared" si="20"/>
        <v>0</v>
      </c>
      <c r="L44" s="149"/>
      <c r="M44" s="129"/>
      <c r="N44" s="149"/>
      <c r="O44" s="149"/>
      <c r="P44" s="148">
        <f t="shared" si="19"/>
        <v>0</v>
      </c>
      <c r="R44" s="132">
        <f>_xlfn.IFNA(VLOOKUP(C44,'drop downs'!$A$2:$C$16,2,0),0)</f>
        <v>0</v>
      </c>
    </row>
    <row r="45" spans="2:18" s="125" customFormat="1" ht="24.6" customHeight="1" x14ac:dyDescent="0.35">
      <c r="B45" s="126"/>
      <c r="C45" s="127"/>
      <c r="D45" s="127"/>
      <c r="E45" s="127"/>
      <c r="F45" s="127"/>
      <c r="G45" s="155"/>
      <c r="H45" s="129"/>
      <c r="I45" s="129"/>
      <c r="J45" s="129"/>
      <c r="K45" s="148">
        <f t="shared" si="20"/>
        <v>0</v>
      </c>
      <c r="L45" s="149"/>
      <c r="M45" s="129"/>
      <c r="N45" s="149"/>
      <c r="O45" s="149"/>
      <c r="P45" s="148">
        <f t="shared" si="19"/>
        <v>0</v>
      </c>
      <c r="R45" s="132">
        <f>_xlfn.IFNA(VLOOKUP(C45,'drop downs'!$A$2:$C$16,2,0),0)</f>
        <v>0</v>
      </c>
    </row>
    <row r="46" spans="2:18" s="125" customFormat="1" ht="24.6" customHeight="1" x14ac:dyDescent="0.35">
      <c r="B46" s="126"/>
      <c r="C46" s="127"/>
      <c r="D46" s="127"/>
      <c r="E46" s="127"/>
      <c r="F46" s="127"/>
      <c r="G46" s="155"/>
      <c r="H46" s="129"/>
      <c r="I46" s="129"/>
      <c r="J46" s="129"/>
      <c r="K46" s="148">
        <f t="shared" si="20"/>
        <v>0</v>
      </c>
      <c r="L46" s="149"/>
      <c r="M46" s="129"/>
      <c r="N46" s="149"/>
      <c r="O46" s="149"/>
      <c r="P46" s="148">
        <f t="shared" si="19"/>
        <v>0</v>
      </c>
      <c r="R46" s="132">
        <f>_xlfn.IFNA(VLOOKUP(C46,'drop downs'!$A$2:$C$16,2,0),0)</f>
        <v>0</v>
      </c>
    </row>
    <row r="47" spans="2:18" s="125" customFormat="1" ht="24.6" customHeight="1" x14ac:dyDescent="0.35">
      <c r="B47" s="126"/>
      <c r="C47" s="127"/>
      <c r="D47" s="127"/>
      <c r="E47" s="127"/>
      <c r="F47" s="127"/>
      <c r="G47" s="155"/>
      <c r="H47" s="129"/>
      <c r="I47" s="129"/>
      <c r="J47" s="129"/>
      <c r="K47" s="148">
        <f t="shared" si="20"/>
        <v>0</v>
      </c>
      <c r="L47" s="149"/>
      <c r="M47" s="129"/>
      <c r="N47" s="149"/>
      <c r="O47" s="149"/>
      <c r="P47" s="148">
        <f t="shared" si="19"/>
        <v>0</v>
      </c>
      <c r="R47" s="132">
        <f>_xlfn.IFNA(VLOOKUP(C47,'drop downs'!$A$2:$C$16,2,0),0)</f>
        <v>0</v>
      </c>
    </row>
    <row r="48" spans="2:18" s="125" customFormat="1" ht="24.6" customHeight="1" x14ac:dyDescent="0.35">
      <c r="B48" s="126"/>
      <c r="C48" s="127"/>
      <c r="D48" s="127"/>
      <c r="E48" s="127"/>
      <c r="F48" s="127"/>
      <c r="G48" s="155"/>
      <c r="H48" s="129"/>
      <c r="I48" s="129"/>
      <c r="J48" s="129"/>
      <c r="K48" s="148">
        <f t="shared" si="20"/>
        <v>0</v>
      </c>
      <c r="L48" s="149"/>
      <c r="M48" s="129"/>
      <c r="N48" s="149"/>
      <c r="O48" s="149"/>
      <c r="P48" s="148">
        <f t="shared" si="19"/>
        <v>0</v>
      </c>
      <c r="R48" s="132">
        <f>_xlfn.IFNA(VLOOKUP(C48,'drop downs'!$A$2:$C$16,2,0),0)</f>
        <v>0</v>
      </c>
    </row>
    <row r="49" spans="2:18" s="125" customFormat="1" ht="24.6" customHeight="1" x14ac:dyDescent="0.35">
      <c r="B49" s="126"/>
      <c r="C49" s="127"/>
      <c r="D49" s="127"/>
      <c r="E49" s="127"/>
      <c r="F49" s="127"/>
      <c r="G49" s="155"/>
      <c r="H49" s="129"/>
      <c r="I49" s="129"/>
      <c r="J49" s="129"/>
      <c r="K49" s="148">
        <f t="shared" si="20"/>
        <v>0</v>
      </c>
      <c r="L49" s="149"/>
      <c r="M49" s="129"/>
      <c r="N49" s="149"/>
      <c r="O49" s="149"/>
      <c r="P49" s="148">
        <f t="shared" si="19"/>
        <v>0</v>
      </c>
      <c r="R49" s="132">
        <f>_xlfn.IFNA(VLOOKUP(C49,'drop downs'!$A$2:$C$16,2,0),0)</f>
        <v>0</v>
      </c>
    </row>
    <row r="50" spans="2:18" s="125" customFormat="1" ht="24.6" customHeight="1" x14ac:dyDescent="0.35">
      <c r="B50" s="126"/>
      <c r="C50" s="127"/>
      <c r="D50" s="127"/>
      <c r="E50" s="127"/>
      <c r="F50" s="127"/>
      <c r="G50" s="155"/>
      <c r="H50" s="129"/>
      <c r="I50" s="129"/>
      <c r="J50" s="129"/>
      <c r="K50" s="148">
        <f t="shared" si="18"/>
        <v>0</v>
      </c>
      <c r="L50" s="149"/>
      <c r="M50" s="129"/>
      <c r="N50" s="149"/>
      <c r="O50" s="149"/>
      <c r="P50" s="148">
        <f t="shared" si="19"/>
        <v>0</v>
      </c>
      <c r="R50" s="132">
        <f>_xlfn.IFNA(VLOOKUP(C50,'drop downs'!$A$2:$C$16,2,0),0)</f>
        <v>0</v>
      </c>
    </row>
    <row r="51" spans="2:18" s="125" customFormat="1" ht="24.6" customHeight="1" x14ac:dyDescent="0.35">
      <c r="B51" s="126"/>
      <c r="C51" s="127"/>
      <c r="D51" s="127"/>
      <c r="E51" s="127"/>
      <c r="F51" s="127"/>
      <c r="G51" s="155"/>
      <c r="H51" s="129"/>
      <c r="I51" s="129"/>
      <c r="J51" s="129"/>
      <c r="K51" s="148">
        <f t="shared" si="18"/>
        <v>0</v>
      </c>
      <c r="L51" s="149"/>
      <c r="M51" s="129"/>
      <c r="N51" s="149"/>
      <c r="O51" s="149"/>
      <c r="P51" s="148">
        <f t="shared" si="19"/>
        <v>0</v>
      </c>
      <c r="R51" s="132">
        <f>_xlfn.IFNA(VLOOKUP(C51,'drop downs'!$A$2:$C$16,2,0),0)</f>
        <v>0</v>
      </c>
    </row>
    <row r="52" spans="2:18" s="125" customFormat="1" ht="24.6" customHeight="1" x14ac:dyDescent="0.35">
      <c r="B52" s="126"/>
      <c r="C52" s="127"/>
      <c r="D52" s="127"/>
      <c r="E52" s="127"/>
      <c r="F52" s="127"/>
      <c r="G52" s="155"/>
      <c r="H52" s="129"/>
      <c r="I52" s="129"/>
      <c r="J52" s="129"/>
      <c r="K52" s="148">
        <f t="shared" si="18"/>
        <v>0</v>
      </c>
      <c r="L52" s="149"/>
      <c r="M52" s="129"/>
      <c r="N52" s="149"/>
      <c r="O52" s="149"/>
      <c r="P52" s="148">
        <f t="shared" si="19"/>
        <v>0</v>
      </c>
      <c r="R52" s="132">
        <f>_xlfn.IFNA(VLOOKUP(C52,'drop downs'!$A$2:$C$16,2,0),0)</f>
        <v>0</v>
      </c>
    </row>
    <row r="53" spans="2:18" s="125" customFormat="1" ht="24.6" customHeight="1" x14ac:dyDescent="0.35">
      <c r="B53" s="126"/>
      <c r="C53" s="127"/>
      <c r="D53" s="127"/>
      <c r="E53" s="127"/>
      <c r="F53" s="127"/>
      <c r="G53" s="155"/>
      <c r="H53" s="129"/>
      <c r="I53" s="129"/>
      <c r="J53" s="129"/>
      <c r="K53" s="148">
        <f t="shared" si="18"/>
        <v>0</v>
      </c>
      <c r="L53" s="149"/>
      <c r="M53" s="129"/>
      <c r="N53" s="149"/>
      <c r="O53" s="149"/>
      <c r="P53" s="148">
        <f t="shared" si="19"/>
        <v>0</v>
      </c>
      <c r="R53" s="132">
        <f>_xlfn.IFNA(VLOOKUP(C53,'drop downs'!$A$2:$C$16,2,0),0)</f>
        <v>0</v>
      </c>
    </row>
    <row r="54" spans="2:18" s="125" customFormat="1" ht="24.6" customHeight="1" x14ac:dyDescent="0.35">
      <c r="B54" s="126"/>
      <c r="C54" s="127"/>
      <c r="D54" s="127"/>
      <c r="E54" s="127"/>
      <c r="F54" s="127"/>
      <c r="G54" s="155"/>
      <c r="H54" s="129"/>
      <c r="I54" s="129"/>
      <c r="J54" s="129"/>
      <c r="K54" s="148">
        <f t="shared" si="18"/>
        <v>0</v>
      </c>
      <c r="L54" s="149"/>
      <c r="M54" s="129"/>
      <c r="N54" s="149"/>
      <c r="O54" s="149"/>
      <c r="P54" s="148">
        <f t="shared" si="19"/>
        <v>0</v>
      </c>
      <c r="R54" s="132">
        <f>_xlfn.IFNA(VLOOKUP(C54,'drop downs'!$A$2:$C$16,2,0),0)</f>
        <v>0</v>
      </c>
    </row>
    <row r="55" spans="2:18" s="125" customFormat="1" ht="24.6" customHeight="1" x14ac:dyDescent="0.35">
      <c r="B55" s="126"/>
      <c r="C55" s="127"/>
      <c r="D55" s="127"/>
      <c r="E55" s="127"/>
      <c r="F55" s="127"/>
      <c r="G55" s="155"/>
      <c r="H55" s="129"/>
      <c r="I55" s="129"/>
      <c r="J55" s="129"/>
      <c r="K55" s="148">
        <f t="shared" ref="K55:K58" si="21">IF(G55=0,L55,L55*G55)</f>
        <v>0</v>
      </c>
      <c r="L55" s="149"/>
      <c r="M55" s="129"/>
      <c r="N55" s="149"/>
      <c r="O55" s="149"/>
      <c r="P55" s="148">
        <f t="shared" si="19"/>
        <v>0</v>
      </c>
      <c r="R55" s="132">
        <f>_xlfn.IFNA(VLOOKUP(C55,'drop downs'!$A$2:$C$16,2,0),0)</f>
        <v>0</v>
      </c>
    </row>
    <row r="56" spans="2:18" s="125" customFormat="1" ht="24.6" customHeight="1" x14ac:dyDescent="0.35">
      <c r="B56" s="126"/>
      <c r="C56" s="127"/>
      <c r="D56" s="127"/>
      <c r="E56" s="127"/>
      <c r="F56" s="127"/>
      <c r="G56" s="155"/>
      <c r="H56" s="129"/>
      <c r="I56" s="129"/>
      <c r="J56" s="129"/>
      <c r="K56" s="148">
        <f t="shared" si="21"/>
        <v>0</v>
      </c>
      <c r="L56" s="149"/>
      <c r="M56" s="129"/>
      <c r="N56" s="149"/>
      <c r="O56" s="149"/>
      <c r="P56" s="148">
        <f t="shared" si="19"/>
        <v>0</v>
      </c>
      <c r="R56" s="132">
        <f>_xlfn.IFNA(VLOOKUP(C56,'drop downs'!$A$2:$C$16,2,0),0)</f>
        <v>0</v>
      </c>
    </row>
    <row r="57" spans="2:18" s="125" customFormat="1" ht="24.6" customHeight="1" x14ac:dyDescent="0.35">
      <c r="B57" s="126"/>
      <c r="C57" s="127"/>
      <c r="D57" s="127"/>
      <c r="E57" s="127"/>
      <c r="F57" s="127"/>
      <c r="G57" s="155"/>
      <c r="H57" s="129"/>
      <c r="I57" s="129"/>
      <c r="J57" s="129"/>
      <c r="K57" s="148">
        <f t="shared" si="21"/>
        <v>0</v>
      </c>
      <c r="L57" s="149"/>
      <c r="M57" s="129"/>
      <c r="N57" s="149"/>
      <c r="O57" s="149"/>
      <c r="P57" s="148">
        <f t="shared" si="19"/>
        <v>0</v>
      </c>
      <c r="R57" s="132">
        <f>_xlfn.IFNA(VLOOKUP(C57,'drop downs'!$A$2:$C$16,2,0),0)</f>
        <v>0</v>
      </c>
    </row>
    <row r="58" spans="2:18" s="125" customFormat="1" ht="24.6" customHeight="1" x14ac:dyDescent="0.35">
      <c r="B58" s="126"/>
      <c r="C58" s="127"/>
      <c r="D58" s="127"/>
      <c r="E58" s="127"/>
      <c r="F58" s="127"/>
      <c r="G58" s="155"/>
      <c r="H58" s="129"/>
      <c r="I58" s="129"/>
      <c r="J58" s="129"/>
      <c r="K58" s="148">
        <f t="shared" si="21"/>
        <v>0</v>
      </c>
      <c r="L58" s="149"/>
      <c r="M58" s="129"/>
      <c r="N58" s="149"/>
      <c r="O58" s="149"/>
      <c r="P58" s="148">
        <f t="shared" si="19"/>
        <v>0</v>
      </c>
      <c r="R58" s="132">
        <f>_xlfn.IFNA(VLOOKUP(C58,'drop downs'!$A$2:$C$16,2,0),0)</f>
        <v>0</v>
      </c>
    </row>
    <row r="59" spans="2:18" s="125" customFormat="1" ht="24.6" customHeight="1" x14ac:dyDescent="0.35">
      <c r="B59" s="126"/>
      <c r="C59" s="127"/>
      <c r="D59" s="127"/>
      <c r="E59" s="127"/>
      <c r="F59" s="127"/>
      <c r="G59" s="155"/>
      <c r="H59" s="129"/>
      <c r="I59" s="129"/>
      <c r="J59" s="129"/>
      <c r="K59" s="148">
        <f>IF(G59=0,L59,L59*G59)</f>
        <v>0</v>
      </c>
      <c r="L59" s="149"/>
      <c r="M59" s="129"/>
      <c r="N59" s="149"/>
      <c r="O59" s="149"/>
      <c r="P59" s="148">
        <f t="shared" si="19"/>
        <v>0</v>
      </c>
      <c r="R59" s="132">
        <f>_xlfn.IFNA(VLOOKUP(C59,'drop downs'!$A$2:$C$16,2,0),0)</f>
        <v>0</v>
      </c>
    </row>
    <row r="60" spans="2:18" s="125" customFormat="1" ht="24.6" customHeight="1" x14ac:dyDescent="0.35">
      <c r="B60" s="126"/>
      <c r="C60" s="127"/>
      <c r="D60" s="127"/>
      <c r="E60" s="127"/>
      <c r="F60" s="127"/>
      <c r="G60" s="155"/>
      <c r="H60" s="129"/>
      <c r="I60" s="129"/>
      <c r="J60" s="129"/>
      <c r="K60" s="148">
        <f>IF(G60=0,L60,L60*G60)</f>
        <v>0</v>
      </c>
      <c r="L60" s="149"/>
      <c r="M60" s="129"/>
      <c r="N60" s="149"/>
      <c r="O60" s="149"/>
      <c r="P60" s="148">
        <f t="shared" si="19"/>
        <v>0</v>
      </c>
      <c r="R60" s="132">
        <f>_xlfn.IFNA(VLOOKUP(C60,'drop downs'!$A$2:$C$16,2,0),0)</f>
        <v>0</v>
      </c>
    </row>
    <row r="61" spans="2:18" s="125" customFormat="1" ht="24.6" customHeight="1" x14ac:dyDescent="0.35">
      <c r="B61" s="126"/>
      <c r="C61" s="127"/>
      <c r="D61" s="127"/>
      <c r="E61" s="127"/>
      <c r="F61" s="127"/>
      <c r="G61" s="155"/>
      <c r="H61" s="129"/>
      <c r="I61" s="129"/>
      <c r="J61" s="129"/>
      <c r="K61" s="148">
        <f>IF(G61=0,L61,L61*G61)</f>
        <v>0</v>
      </c>
      <c r="L61" s="149"/>
      <c r="M61" s="129"/>
      <c r="N61" s="149"/>
      <c r="O61" s="149"/>
      <c r="P61" s="148">
        <f t="shared" si="19"/>
        <v>0</v>
      </c>
      <c r="R61" s="132">
        <f>_xlfn.IFNA(VLOOKUP(C61,'drop downs'!$A$2:$C$16,2,0),0)</f>
        <v>0</v>
      </c>
    </row>
    <row r="62" spans="2:18" s="125" customFormat="1" ht="24.6" customHeight="1" thickBot="1" x14ac:dyDescent="0.4">
      <c r="B62" s="133"/>
      <c r="C62" s="134"/>
      <c r="D62" s="134"/>
      <c r="E62" s="134"/>
      <c r="F62" s="134"/>
      <c r="G62" s="156"/>
      <c r="H62" s="136"/>
      <c r="I62" s="136"/>
      <c r="J62" s="136"/>
      <c r="K62" s="148">
        <f>IF(G62=0,L62,L62*G62)</f>
        <v>0</v>
      </c>
      <c r="L62" s="150"/>
      <c r="M62" s="136"/>
      <c r="N62" s="150"/>
      <c r="O62" s="150"/>
      <c r="P62" s="148">
        <f t="shared" si="19"/>
        <v>0</v>
      </c>
      <c r="R62" s="138">
        <f>_xlfn.IFNA(VLOOKUP(C62,'drop downs'!$A$2:$C$16,2,0),0)</f>
        <v>0</v>
      </c>
    </row>
    <row r="63" spans="2:18" ht="27" customHeight="1" thickBot="1" x14ac:dyDescent="0.35">
      <c r="G63" s="19" t="s">
        <v>55</v>
      </c>
      <c r="K63" s="22">
        <f>SUM(K36:K62)</f>
        <v>0</v>
      </c>
      <c r="L63" s="79">
        <f>SUM(L36:L62)</f>
        <v>0</v>
      </c>
      <c r="N63" s="79">
        <f>SUM(N36:N62)</f>
        <v>0</v>
      </c>
      <c r="O63" s="79">
        <f>SUM(O36:O62)</f>
        <v>0</v>
      </c>
      <c r="P63" s="80">
        <f>SUM(P36:P62)</f>
        <v>0</v>
      </c>
    </row>
    <row r="64" spans="2:18" x14ac:dyDescent="0.3">
      <c r="G64" s="19"/>
      <c r="I64" s="62"/>
      <c r="J64" s="62"/>
      <c r="K64" s="20"/>
      <c r="L64" s="20"/>
      <c r="M64" s="20"/>
      <c r="N64" s="20"/>
      <c r="O64" s="20"/>
      <c r="P64" s="20"/>
      <c r="Q64" s="20"/>
    </row>
    <row r="65" spans="2:18" ht="7.2" customHeight="1" thickBot="1" x14ac:dyDescent="0.35">
      <c r="B65" s="35"/>
      <c r="C65" s="35"/>
      <c r="D65" s="35"/>
      <c r="E65" s="35"/>
      <c r="F65" s="35"/>
      <c r="G65" s="35"/>
      <c r="H65" s="63"/>
      <c r="I65" s="64"/>
      <c r="J65" s="64"/>
      <c r="K65" s="45"/>
      <c r="L65" s="44"/>
      <c r="M65" s="44"/>
      <c r="N65" s="44"/>
      <c r="O65" s="44"/>
      <c r="P65" s="44"/>
      <c r="Q65" s="44"/>
    </row>
    <row r="66" spans="2:18" s="36" customFormat="1" ht="24.6" customHeight="1" thickBot="1" x14ac:dyDescent="0.35">
      <c r="B66" s="72" t="s">
        <v>171</v>
      </c>
      <c r="C66" s="69"/>
      <c r="D66" s="69"/>
      <c r="E66" s="69"/>
      <c r="F66" s="73" t="s">
        <v>53</v>
      </c>
      <c r="G66" s="69"/>
      <c r="H66" s="74"/>
      <c r="I66" s="74"/>
      <c r="J66" s="74"/>
      <c r="K66" s="69"/>
      <c r="L66" s="75"/>
      <c r="M66" s="76"/>
      <c r="N66" s="76"/>
      <c r="O66" s="75"/>
      <c r="P66" s="75"/>
      <c r="Q66" s="75"/>
      <c r="R66" s="29"/>
    </row>
    <row r="67" spans="2:18" ht="16.2" thickBot="1" x14ac:dyDescent="0.35">
      <c r="B67" s="46"/>
      <c r="F67" s="47"/>
      <c r="H67" s="62"/>
      <c r="I67" s="62"/>
      <c r="J67" s="62"/>
      <c r="L67" s="48"/>
      <c r="M67" s="20"/>
      <c r="N67" s="20"/>
      <c r="O67" s="48"/>
      <c r="P67" s="48"/>
      <c r="Q67" s="48"/>
    </row>
    <row r="68" spans="2:18" s="43" customFormat="1" ht="52.2" customHeight="1" thickBot="1" x14ac:dyDescent="0.35">
      <c r="B68" s="38" t="s">
        <v>110</v>
      </c>
      <c r="C68" s="39" t="s">
        <v>131</v>
      </c>
      <c r="D68" s="39" t="s">
        <v>173</v>
      </c>
      <c r="E68" s="40" t="s">
        <v>113</v>
      </c>
      <c r="F68" s="40" t="s">
        <v>73</v>
      </c>
      <c r="G68" s="84" t="s">
        <v>36</v>
      </c>
      <c r="H68" s="85" t="s">
        <v>30</v>
      </c>
      <c r="I68" s="85" t="s">
        <v>31</v>
      </c>
      <c r="J68" s="85" t="s">
        <v>32</v>
      </c>
      <c r="K68" s="41" t="s">
        <v>162</v>
      </c>
      <c r="L68" s="41" t="s">
        <v>178</v>
      </c>
      <c r="M68" s="86" t="s">
        <v>24</v>
      </c>
      <c r="N68" s="41" t="s">
        <v>25</v>
      </c>
      <c r="O68" s="86" t="s">
        <v>26</v>
      </c>
      <c r="P68" s="49" t="s">
        <v>86</v>
      </c>
      <c r="Q68" s="83" t="s">
        <v>27</v>
      </c>
    </row>
    <row r="69" spans="2:18" s="125" customFormat="1" ht="24.6" customHeight="1" x14ac:dyDescent="0.35">
      <c r="B69" s="118"/>
      <c r="C69" s="119"/>
      <c r="D69" s="119"/>
      <c r="E69" s="119"/>
      <c r="F69" s="139"/>
      <c r="G69" s="120">
        <f>_xlfn.IFNA(VLOOKUP(C69,Table1[],2,0),0)</f>
        <v>0</v>
      </c>
      <c r="H69" s="159">
        <f>IF(C69="Gratuitous Accomodation",0,_xlfn.IFNA(VLOOKUP($E69,Prov[],2,0),0))</f>
        <v>0</v>
      </c>
      <c r="I69" s="159">
        <f>IF(C69="Gratuitous Accomodation",0,_xlfn.IFNA(VLOOKUP($E69,Prov[],3,0),0))</f>
        <v>0</v>
      </c>
      <c r="J69" s="159">
        <f>IF(C69="Gratuitous Accomodation",0,_xlfn.IFNA(VLOOKUP($E69,Prov[],4,0),0))</f>
        <v>0</v>
      </c>
      <c r="K69" s="122">
        <f t="shared" ref="K69:K88" si="22">F69*G69</f>
        <v>0</v>
      </c>
      <c r="L69" s="122">
        <f>M69+Q69</f>
        <v>0</v>
      </c>
      <c r="M69" s="122">
        <f>K69-N69-O69-Q69</f>
        <v>0</v>
      </c>
      <c r="N69" s="122">
        <f>K69/(1+(H69+I69+J69))*H69</f>
        <v>0</v>
      </c>
      <c r="O69" s="122">
        <f>K69/(1+(H69+I69+J69))*I69</f>
        <v>0</v>
      </c>
      <c r="P69" s="140">
        <f>_xlfn.IFNA(VLOOKUP(C69,Table1[],3,0),0)</f>
        <v>0</v>
      </c>
      <c r="Q69" s="123">
        <f>K69/(1+(H69+I69+J69))*J69</f>
        <v>0</v>
      </c>
    </row>
    <row r="70" spans="2:18" s="125" customFormat="1" ht="24.6" customHeight="1" x14ac:dyDescent="0.35">
      <c r="B70" s="126"/>
      <c r="C70" s="127"/>
      <c r="D70" s="127"/>
      <c r="E70" s="127"/>
      <c r="F70" s="141"/>
      <c r="G70" s="128">
        <f>_xlfn.IFNA(VLOOKUP(C70,Table1[],2,0),0)</f>
        <v>0</v>
      </c>
      <c r="H70" s="160">
        <f>IF(C70="Gratuitous Accomodation",0,_xlfn.IFNA(VLOOKUP($E70,Prov[],2,0),0))</f>
        <v>0</v>
      </c>
      <c r="I70" s="160">
        <f>IF(C70="Gratuitous Accomodation",0,_xlfn.IFNA(VLOOKUP($E70,Prov[],3,0),0))</f>
        <v>0</v>
      </c>
      <c r="J70" s="160">
        <f>IF(C70="Gratuitous Accomodation",0,_xlfn.IFNA(VLOOKUP($E70,Prov[],4,0),0))</f>
        <v>0</v>
      </c>
      <c r="K70" s="130">
        <f t="shared" si="22"/>
        <v>0</v>
      </c>
      <c r="L70" s="130">
        <f>M70+Q70</f>
        <v>0</v>
      </c>
      <c r="M70" s="130">
        <f>K70-N70-O70-Q70</f>
        <v>0</v>
      </c>
      <c r="N70" s="130">
        <f t="shared" ref="N70:N88" si="23">K70/(1+(H70+I70+J70))*H70</f>
        <v>0</v>
      </c>
      <c r="O70" s="130">
        <f t="shared" ref="O70:O88" si="24">K70/(1+(H70+I70+J70))*I70</f>
        <v>0</v>
      </c>
      <c r="P70" s="142">
        <f>_xlfn.IFNA(VLOOKUP(C70,Table1[],3,0),0)</f>
        <v>0</v>
      </c>
      <c r="Q70" s="131">
        <f>K70/(1+(H70+I70+J70))*J70</f>
        <v>0</v>
      </c>
    </row>
    <row r="71" spans="2:18" s="125" customFormat="1" ht="24.6" customHeight="1" x14ac:dyDescent="0.35">
      <c r="B71" s="126"/>
      <c r="C71" s="127"/>
      <c r="D71" s="127"/>
      <c r="E71" s="127"/>
      <c r="F71" s="141"/>
      <c r="G71" s="128">
        <f>_xlfn.IFNA(VLOOKUP(C71,Table1[],2,0),0)</f>
        <v>0</v>
      </c>
      <c r="H71" s="160">
        <f>IF(C71="Gratuitous Accomodation",0,_xlfn.IFNA(VLOOKUP($E71,Prov[],2,0),0))</f>
        <v>0</v>
      </c>
      <c r="I71" s="160">
        <f>IF(C71="Gratuitous Accomodation",0,_xlfn.IFNA(VLOOKUP($E71,Prov[],3,0),0))</f>
        <v>0</v>
      </c>
      <c r="J71" s="160">
        <f>IF(C71="Gratuitous Accomodation",0,_xlfn.IFNA(VLOOKUP($E71,Prov[],4,0),0))</f>
        <v>0</v>
      </c>
      <c r="K71" s="130">
        <f t="shared" si="22"/>
        <v>0</v>
      </c>
      <c r="L71" s="130">
        <f>M71+Q71</f>
        <v>0</v>
      </c>
      <c r="M71" s="130">
        <f>K71-N71-O71-Q71</f>
        <v>0</v>
      </c>
      <c r="N71" s="130">
        <f t="shared" si="23"/>
        <v>0</v>
      </c>
      <c r="O71" s="130">
        <f t="shared" si="24"/>
        <v>0</v>
      </c>
      <c r="P71" s="142">
        <f>_xlfn.IFNA(VLOOKUP(C71,Table1[],3,0),0)</f>
        <v>0</v>
      </c>
      <c r="Q71" s="131">
        <f>K71/(1+(H71+I71+J71))*J71</f>
        <v>0</v>
      </c>
    </row>
    <row r="72" spans="2:18" s="125" customFormat="1" ht="24.6" customHeight="1" x14ac:dyDescent="0.35">
      <c r="B72" s="126"/>
      <c r="C72" s="127"/>
      <c r="D72" s="127"/>
      <c r="E72" s="127"/>
      <c r="F72" s="141"/>
      <c r="G72" s="128">
        <f>_xlfn.IFNA(VLOOKUP(C72,Table1[],2,0),0)</f>
        <v>0</v>
      </c>
      <c r="H72" s="160">
        <f>IF(C72="Gratuitous Accomodation",0,_xlfn.IFNA(VLOOKUP($E72,Prov[],2,0),0))</f>
        <v>0</v>
      </c>
      <c r="I72" s="160">
        <f>IF(C72="Gratuitous Accomodation",0,_xlfn.IFNA(VLOOKUP($E72,Prov[],3,0),0))</f>
        <v>0</v>
      </c>
      <c r="J72" s="160">
        <f>IF(C72="Gratuitous Accomodation",0,_xlfn.IFNA(VLOOKUP($E72,Prov[],4,0),0))</f>
        <v>0</v>
      </c>
      <c r="K72" s="130">
        <f t="shared" ref="K72:K75" si="25">F72*G72</f>
        <v>0</v>
      </c>
      <c r="L72" s="130">
        <f t="shared" ref="L72:L75" si="26">M72+Q72</f>
        <v>0</v>
      </c>
      <c r="M72" s="130">
        <f t="shared" ref="M72:M75" si="27">K72-N72-O72-Q72</f>
        <v>0</v>
      </c>
      <c r="N72" s="130">
        <f t="shared" ref="N72:N75" si="28">K72/(1+(H72+I72+J72))*H72</f>
        <v>0</v>
      </c>
      <c r="O72" s="130">
        <f t="shared" ref="O72:O75" si="29">K72/(1+(H72+I72+J72))*I72</f>
        <v>0</v>
      </c>
      <c r="P72" s="142">
        <f>_xlfn.IFNA(VLOOKUP(C72,Table1[],3,0),0)</f>
        <v>0</v>
      </c>
      <c r="Q72" s="131">
        <f t="shared" ref="Q72:Q75" si="30">K72/(1+(H72+I72+J72))*J72</f>
        <v>0</v>
      </c>
    </row>
    <row r="73" spans="2:18" s="125" customFormat="1" ht="24.6" customHeight="1" x14ac:dyDescent="0.35">
      <c r="B73" s="126"/>
      <c r="C73" s="127"/>
      <c r="D73" s="127"/>
      <c r="E73" s="127"/>
      <c r="F73" s="141"/>
      <c r="G73" s="128">
        <f>_xlfn.IFNA(VLOOKUP(C73,Table1[],2,0),0)</f>
        <v>0</v>
      </c>
      <c r="H73" s="160">
        <f>IF(C73="Gratuitous Accomodation",0,_xlfn.IFNA(VLOOKUP($E73,Prov[],2,0),0))</f>
        <v>0</v>
      </c>
      <c r="I73" s="160">
        <f>IF(C73="Gratuitous Accomodation",0,_xlfn.IFNA(VLOOKUP($E73,Prov[],3,0),0))</f>
        <v>0</v>
      </c>
      <c r="J73" s="160">
        <f>IF(C73="Gratuitous Accomodation",0,_xlfn.IFNA(VLOOKUP($E73,Prov[],4,0),0))</f>
        <v>0</v>
      </c>
      <c r="K73" s="130">
        <f t="shared" si="25"/>
        <v>0</v>
      </c>
      <c r="L73" s="130">
        <f t="shared" si="26"/>
        <v>0</v>
      </c>
      <c r="M73" s="130">
        <f t="shared" si="27"/>
        <v>0</v>
      </c>
      <c r="N73" s="130">
        <f t="shared" si="28"/>
        <v>0</v>
      </c>
      <c r="O73" s="130">
        <f t="shared" si="29"/>
        <v>0</v>
      </c>
      <c r="P73" s="142">
        <f>_xlfn.IFNA(VLOOKUP(C73,Table1[],3,0),0)</f>
        <v>0</v>
      </c>
      <c r="Q73" s="131">
        <f t="shared" si="30"/>
        <v>0</v>
      </c>
    </row>
    <row r="74" spans="2:18" s="125" customFormat="1" ht="24.6" customHeight="1" x14ac:dyDescent="0.35">
      <c r="B74" s="126"/>
      <c r="C74" s="127"/>
      <c r="D74" s="127"/>
      <c r="E74" s="127"/>
      <c r="F74" s="141"/>
      <c r="G74" s="128">
        <f>_xlfn.IFNA(VLOOKUP(C74,Table1[],2,0),0)</f>
        <v>0</v>
      </c>
      <c r="H74" s="160">
        <f>IF(C74="Gratuitous Accomodation",0,_xlfn.IFNA(VLOOKUP($E74,Prov[],2,0),0))</f>
        <v>0</v>
      </c>
      <c r="I74" s="160">
        <f>IF(C74="Gratuitous Accomodation",0,_xlfn.IFNA(VLOOKUP($E74,Prov[],3,0),0))</f>
        <v>0</v>
      </c>
      <c r="J74" s="160">
        <f>IF(C74="Gratuitous Accomodation",0,_xlfn.IFNA(VLOOKUP($E74,Prov[],4,0),0))</f>
        <v>0</v>
      </c>
      <c r="K74" s="130">
        <f t="shared" si="25"/>
        <v>0</v>
      </c>
      <c r="L74" s="130">
        <f t="shared" si="26"/>
        <v>0</v>
      </c>
      <c r="M74" s="130">
        <f t="shared" si="27"/>
        <v>0</v>
      </c>
      <c r="N74" s="130">
        <f t="shared" si="28"/>
        <v>0</v>
      </c>
      <c r="O74" s="130">
        <f t="shared" si="29"/>
        <v>0</v>
      </c>
      <c r="P74" s="142">
        <f>_xlfn.IFNA(VLOOKUP(C74,Table1[],3,0),0)</f>
        <v>0</v>
      </c>
      <c r="Q74" s="131">
        <f t="shared" si="30"/>
        <v>0</v>
      </c>
    </row>
    <row r="75" spans="2:18" s="125" customFormat="1" ht="24.6" customHeight="1" x14ac:dyDescent="0.35">
      <c r="B75" s="126"/>
      <c r="C75" s="127"/>
      <c r="D75" s="127"/>
      <c r="E75" s="127"/>
      <c r="F75" s="141"/>
      <c r="G75" s="128">
        <f>_xlfn.IFNA(VLOOKUP(C75,Table1[],2,0),0)</f>
        <v>0</v>
      </c>
      <c r="H75" s="160">
        <f>IF(C75="Gratuitous Accomodation",0,_xlfn.IFNA(VLOOKUP($E75,Prov[],2,0),0))</f>
        <v>0</v>
      </c>
      <c r="I75" s="160">
        <f>IF(C75="Gratuitous Accomodation",0,_xlfn.IFNA(VLOOKUP($E75,Prov[],3,0),0))</f>
        <v>0</v>
      </c>
      <c r="J75" s="160">
        <f>IF(C75="Gratuitous Accomodation",0,_xlfn.IFNA(VLOOKUP($E75,Prov[],4,0),0))</f>
        <v>0</v>
      </c>
      <c r="K75" s="130">
        <f t="shared" si="25"/>
        <v>0</v>
      </c>
      <c r="L75" s="130">
        <f t="shared" si="26"/>
        <v>0</v>
      </c>
      <c r="M75" s="130">
        <f t="shared" si="27"/>
        <v>0</v>
      </c>
      <c r="N75" s="130">
        <f t="shared" si="28"/>
        <v>0</v>
      </c>
      <c r="O75" s="130">
        <f t="shared" si="29"/>
        <v>0</v>
      </c>
      <c r="P75" s="142">
        <f>_xlfn.IFNA(VLOOKUP(C75,Table1[],3,0),0)</f>
        <v>0</v>
      </c>
      <c r="Q75" s="131">
        <f t="shared" si="30"/>
        <v>0</v>
      </c>
    </row>
    <row r="76" spans="2:18" s="125" customFormat="1" ht="24.6" customHeight="1" x14ac:dyDescent="0.35">
      <c r="B76" s="126"/>
      <c r="C76" s="127"/>
      <c r="D76" s="127"/>
      <c r="E76" s="127"/>
      <c r="F76" s="141"/>
      <c r="G76" s="128">
        <f>_xlfn.IFNA(VLOOKUP(C76,Table1[],2,0),0)</f>
        <v>0</v>
      </c>
      <c r="H76" s="160">
        <f>IF(C76="Gratuitous Accomodation",0,_xlfn.IFNA(VLOOKUP($E76,Prov[],2,0),0))</f>
        <v>0</v>
      </c>
      <c r="I76" s="160">
        <f>IF(C76="Gratuitous Accomodation",0,_xlfn.IFNA(VLOOKUP($E76,Prov[],3,0),0))</f>
        <v>0</v>
      </c>
      <c r="J76" s="160">
        <f>IF(C76="Gratuitous Accomodation",0,_xlfn.IFNA(VLOOKUP($E76,Prov[],4,0),0))</f>
        <v>0</v>
      </c>
      <c r="K76" s="130">
        <f t="shared" si="22"/>
        <v>0</v>
      </c>
      <c r="L76" s="130">
        <f>M76+Q76</f>
        <v>0</v>
      </c>
      <c r="M76" s="130">
        <f>K76-N76-O76-Q76</f>
        <v>0</v>
      </c>
      <c r="N76" s="130">
        <f t="shared" si="23"/>
        <v>0</v>
      </c>
      <c r="O76" s="130">
        <f t="shared" si="24"/>
        <v>0</v>
      </c>
      <c r="P76" s="142">
        <f>_xlfn.IFNA(VLOOKUP(C76,Table1[],3,0),0)</f>
        <v>0</v>
      </c>
      <c r="Q76" s="131">
        <f>K76/(1+(H76+I76+J76))*J76</f>
        <v>0</v>
      </c>
    </row>
    <row r="77" spans="2:18" s="125" customFormat="1" ht="24.6" customHeight="1" x14ac:dyDescent="0.35">
      <c r="B77" s="126"/>
      <c r="C77" s="127"/>
      <c r="D77" s="127"/>
      <c r="E77" s="127"/>
      <c r="F77" s="141"/>
      <c r="G77" s="128">
        <f>_xlfn.IFNA(VLOOKUP(C77,Table1[],2,0),0)</f>
        <v>0</v>
      </c>
      <c r="H77" s="160">
        <f>IF(C77="Gratuitous Accomodation",0,_xlfn.IFNA(VLOOKUP($E77,Prov[],2,0),0))</f>
        <v>0</v>
      </c>
      <c r="I77" s="160">
        <f>IF(C77="Gratuitous Accomodation",0,_xlfn.IFNA(VLOOKUP($E77,Prov[],3,0),0))</f>
        <v>0</v>
      </c>
      <c r="J77" s="160">
        <f>IF(C77="Gratuitous Accomodation",0,_xlfn.IFNA(VLOOKUP($E77,Prov[],4,0),0))</f>
        <v>0</v>
      </c>
      <c r="K77" s="130">
        <f t="shared" ref="K77:K83" si="31">F77*G77</f>
        <v>0</v>
      </c>
      <c r="L77" s="130">
        <f t="shared" ref="L77:L83" si="32">M77+Q77</f>
        <v>0</v>
      </c>
      <c r="M77" s="130">
        <f t="shared" ref="M77:M83" si="33">K77-N77-O77-Q77</f>
        <v>0</v>
      </c>
      <c r="N77" s="130">
        <f t="shared" ref="N77:N83" si="34">K77/(1+(H77+I77+J77))*H77</f>
        <v>0</v>
      </c>
      <c r="O77" s="130">
        <f t="shared" ref="O77:O83" si="35">K77/(1+(H77+I77+J77))*I77</f>
        <v>0</v>
      </c>
      <c r="P77" s="142">
        <f>_xlfn.IFNA(VLOOKUP(C77,Table1[],3,0),0)</f>
        <v>0</v>
      </c>
      <c r="Q77" s="131">
        <f t="shared" ref="Q77:Q83" si="36">K77/(1+(H77+I77+J77))*J77</f>
        <v>0</v>
      </c>
    </row>
    <row r="78" spans="2:18" s="125" customFormat="1" ht="24.6" customHeight="1" x14ac:dyDescent="0.35">
      <c r="B78" s="126"/>
      <c r="C78" s="127"/>
      <c r="D78" s="127"/>
      <c r="E78" s="127"/>
      <c r="F78" s="141"/>
      <c r="G78" s="128">
        <f>_xlfn.IFNA(VLOOKUP(C78,Table1[],2,0),0)</f>
        <v>0</v>
      </c>
      <c r="H78" s="160">
        <f>IF(C78="Gratuitous Accomodation",0,_xlfn.IFNA(VLOOKUP($E78,Prov[],2,0),0))</f>
        <v>0</v>
      </c>
      <c r="I78" s="160">
        <f>IF(C78="Gratuitous Accomodation",0,_xlfn.IFNA(VLOOKUP($E78,Prov[],3,0),0))</f>
        <v>0</v>
      </c>
      <c r="J78" s="160">
        <f>IF(C78="Gratuitous Accomodation",0,_xlfn.IFNA(VLOOKUP($E78,Prov[],4,0),0))</f>
        <v>0</v>
      </c>
      <c r="K78" s="130">
        <f t="shared" si="31"/>
        <v>0</v>
      </c>
      <c r="L78" s="130">
        <f t="shared" si="32"/>
        <v>0</v>
      </c>
      <c r="M78" s="130">
        <f t="shared" si="33"/>
        <v>0</v>
      </c>
      <c r="N78" s="130">
        <f t="shared" si="34"/>
        <v>0</v>
      </c>
      <c r="O78" s="130">
        <f t="shared" si="35"/>
        <v>0</v>
      </c>
      <c r="P78" s="142">
        <f>_xlfn.IFNA(VLOOKUP(C78,Table1[],3,0),0)</f>
        <v>0</v>
      </c>
      <c r="Q78" s="131">
        <f t="shared" si="36"/>
        <v>0</v>
      </c>
    </row>
    <row r="79" spans="2:18" s="125" customFormat="1" ht="24.6" customHeight="1" x14ac:dyDescent="0.35">
      <c r="B79" s="126"/>
      <c r="C79" s="127"/>
      <c r="D79" s="127"/>
      <c r="E79" s="127"/>
      <c r="F79" s="141"/>
      <c r="G79" s="128">
        <f>_xlfn.IFNA(VLOOKUP(C79,Table1[],2,0),0)</f>
        <v>0</v>
      </c>
      <c r="H79" s="160">
        <f>IF(C79="Gratuitous Accomodation",0,_xlfn.IFNA(VLOOKUP($E79,Prov[],2,0),0))</f>
        <v>0</v>
      </c>
      <c r="I79" s="160">
        <f>IF(C79="Gratuitous Accomodation",0,_xlfn.IFNA(VLOOKUP($E79,Prov[],3,0),0))</f>
        <v>0</v>
      </c>
      <c r="J79" s="160">
        <f>IF(C79="Gratuitous Accomodation",0,_xlfn.IFNA(VLOOKUP($E79,Prov[],4,0),0))</f>
        <v>0</v>
      </c>
      <c r="K79" s="130">
        <f t="shared" si="31"/>
        <v>0</v>
      </c>
      <c r="L79" s="130">
        <f t="shared" si="32"/>
        <v>0</v>
      </c>
      <c r="M79" s="130">
        <f t="shared" si="33"/>
        <v>0</v>
      </c>
      <c r="N79" s="130">
        <f t="shared" si="34"/>
        <v>0</v>
      </c>
      <c r="O79" s="130">
        <f t="shared" si="35"/>
        <v>0</v>
      </c>
      <c r="P79" s="142">
        <f>_xlfn.IFNA(VLOOKUP(C79,Table1[],3,0),0)</f>
        <v>0</v>
      </c>
      <c r="Q79" s="131">
        <f t="shared" si="36"/>
        <v>0</v>
      </c>
    </row>
    <row r="80" spans="2:18" s="125" customFormat="1" ht="24.6" customHeight="1" x14ac:dyDescent="0.35">
      <c r="B80" s="126"/>
      <c r="C80" s="127"/>
      <c r="D80" s="127"/>
      <c r="E80" s="127"/>
      <c r="F80" s="141"/>
      <c r="G80" s="128">
        <f>_xlfn.IFNA(VLOOKUP(C80,Table1[],2,0),0)</f>
        <v>0</v>
      </c>
      <c r="H80" s="160">
        <f>IF(C80="Gratuitous Accomodation",0,_xlfn.IFNA(VLOOKUP($E80,Prov[],2,0),0))</f>
        <v>0</v>
      </c>
      <c r="I80" s="160">
        <f>IF(C80="Gratuitous Accomodation",0,_xlfn.IFNA(VLOOKUP($E80,Prov[],3,0),0))</f>
        <v>0</v>
      </c>
      <c r="J80" s="160">
        <f>IF(C80="Gratuitous Accomodation",0,_xlfn.IFNA(VLOOKUP($E80,Prov[],4,0),0))</f>
        <v>0</v>
      </c>
      <c r="K80" s="130">
        <f t="shared" si="31"/>
        <v>0</v>
      </c>
      <c r="L80" s="130">
        <f t="shared" si="32"/>
        <v>0</v>
      </c>
      <c r="M80" s="130">
        <f t="shared" si="33"/>
        <v>0</v>
      </c>
      <c r="N80" s="130">
        <f t="shared" si="34"/>
        <v>0</v>
      </c>
      <c r="O80" s="130">
        <f t="shared" si="35"/>
        <v>0</v>
      </c>
      <c r="P80" s="142">
        <f>_xlfn.IFNA(VLOOKUP(C80,Table1[],3,0),0)</f>
        <v>0</v>
      </c>
      <c r="Q80" s="131">
        <f t="shared" si="36"/>
        <v>0</v>
      </c>
    </row>
    <row r="81" spans="2:18" s="125" customFormat="1" ht="24.6" customHeight="1" x14ac:dyDescent="0.35">
      <c r="B81" s="126"/>
      <c r="C81" s="127"/>
      <c r="D81" s="127"/>
      <c r="E81" s="127"/>
      <c r="F81" s="141"/>
      <c r="G81" s="128">
        <f>_xlfn.IFNA(VLOOKUP(C81,Table1[],2,0),0)</f>
        <v>0</v>
      </c>
      <c r="H81" s="160">
        <f>IF(C81="Gratuitous Accomodation",0,_xlfn.IFNA(VLOOKUP($E81,Prov[],2,0),0))</f>
        <v>0</v>
      </c>
      <c r="I81" s="160">
        <f>IF(C81="Gratuitous Accomodation",0,_xlfn.IFNA(VLOOKUP($E81,Prov[],3,0),0))</f>
        <v>0</v>
      </c>
      <c r="J81" s="160">
        <f>IF(C81="Gratuitous Accomodation",0,_xlfn.IFNA(VLOOKUP($E81,Prov[],4,0),0))</f>
        <v>0</v>
      </c>
      <c r="K81" s="130">
        <f t="shared" si="31"/>
        <v>0</v>
      </c>
      <c r="L81" s="130">
        <f t="shared" si="32"/>
        <v>0</v>
      </c>
      <c r="M81" s="130">
        <f t="shared" si="33"/>
        <v>0</v>
      </c>
      <c r="N81" s="130">
        <f t="shared" si="34"/>
        <v>0</v>
      </c>
      <c r="O81" s="130">
        <f t="shared" si="35"/>
        <v>0</v>
      </c>
      <c r="P81" s="142">
        <f>_xlfn.IFNA(VLOOKUP(C81,Table1[],3,0),0)</f>
        <v>0</v>
      </c>
      <c r="Q81" s="131">
        <f t="shared" si="36"/>
        <v>0</v>
      </c>
    </row>
    <row r="82" spans="2:18" s="125" customFormat="1" ht="24.6" customHeight="1" x14ac:dyDescent="0.35">
      <c r="B82" s="126"/>
      <c r="C82" s="127"/>
      <c r="D82" s="127"/>
      <c r="E82" s="127"/>
      <c r="F82" s="141"/>
      <c r="G82" s="128">
        <f>_xlfn.IFNA(VLOOKUP(C82,Table1[],2,0),0)</f>
        <v>0</v>
      </c>
      <c r="H82" s="160">
        <f>IF(C82="Gratuitous Accomodation",0,_xlfn.IFNA(VLOOKUP($E82,Prov[],2,0),0))</f>
        <v>0</v>
      </c>
      <c r="I82" s="160">
        <f>IF(C82="Gratuitous Accomodation",0,_xlfn.IFNA(VLOOKUP($E82,Prov[],3,0),0))</f>
        <v>0</v>
      </c>
      <c r="J82" s="160">
        <f>IF(C82="Gratuitous Accomodation",0,_xlfn.IFNA(VLOOKUP($E82,Prov[],4,0),0))</f>
        <v>0</v>
      </c>
      <c r="K82" s="130">
        <f t="shared" ref="K82" si="37">F82*G82</f>
        <v>0</v>
      </c>
      <c r="L82" s="130">
        <f t="shared" ref="L82" si="38">M82+Q82</f>
        <v>0</v>
      </c>
      <c r="M82" s="130">
        <f t="shared" ref="M82" si="39">K82-N82-O82-Q82</f>
        <v>0</v>
      </c>
      <c r="N82" s="130">
        <f t="shared" ref="N82" si="40">K82/(1+(H82+I82+J82))*H82</f>
        <v>0</v>
      </c>
      <c r="O82" s="130">
        <f t="shared" ref="O82" si="41">K82/(1+(H82+I82+J82))*I82</f>
        <v>0</v>
      </c>
      <c r="P82" s="142">
        <f>_xlfn.IFNA(VLOOKUP(C82,Table1[],3,0),0)</f>
        <v>0</v>
      </c>
      <c r="Q82" s="131">
        <f t="shared" ref="Q82" si="42">K82/(1+(H82+I82+J82))*J82</f>
        <v>0</v>
      </c>
    </row>
    <row r="83" spans="2:18" s="125" customFormat="1" ht="24.6" customHeight="1" x14ac:dyDescent="0.35">
      <c r="B83" s="126"/>
      <c r="C83" s="127"/>
      <c r="D83" s="127"/>
      <c r="E83" s="127"/>
      <c r="F83" s="141"/>
      <c r="G83" s="128">
        <f>_xlfn.IFNA(VLOOKUP(C83,Table1[],2,0),0)</f>
        <v>0</v>
      </c>
      <c r="H83" s="160">
        <f>IF(C83="Gratuitous Accomodation",0,_xlfn.IFNA(VLOOKUP($E83,Prov[],2,0),0))</f>
        <v>0</v>
      </c>
      <c r="I83" s="160">
        <f>IF(C83="Gratuitous Accomodation",0,_xlfn.IFNA(VLOOKUP($E83,Prov[],3,0),0))</f>
        <v>0</v>
      </c>
      <c r="J83" s="160">
        <f>IF(C83="Gratuitous Accomodation",0,_xlfn.IFNA(VLOOKUP($E83,Prov[],4,0),0))</f>
        <v>0</v>
      </c>
      <c r="K83" s="130">
        <f t="shared" si="31"/>
        <v>0</v>
      </c>
      <c r="L83" s="130">
        <f t="shared" si="32"/>
        <v>0</v>
      </c>
      <c r="M83" s="130">
        <f t="shared" si="33"/>
        <v>0</v>
      </c>
      <c r="N83" s="130">
        <f t="shared" si="34"/>
        <v>0</v>
      </c>
      <c r="O83" s="130">
        <f t="shared" si="35"/>
        <v>0</v>
      </c>
      <c r="P83" s="142">
        <f>_xlfn.IFNA(VLOOKUP(C83,Table1[],3,0),0)</f>
        <v>0</v>
      </c>
      <c r="Q83" s="131">
        <f t="shared" si="36"/>
        <v>0</v>
      </c>
    </row>
    <row r="84" spans="2:18" s="125" customFormat="1" ht="24.6" customHeight="1" x14ac:dyDescent="0.35">
      <c r="B84" s="126"/>
      <c r="C84" s="127"/>
      <c r="D84" s="127"/>
      <c r="E84" s="127"/>
      <c r="F84" s="141"/>
      <c r="G84" s="128">
        <f>_xlfn.IFNA(VLOOKUP(C84,Table1[],2,0),0)</f>
        <v>0</v>
      </c>
      <c r="H84" s="160">
        <f>IF(C84="Gratuitous Accomodation",0,_xlfn.IFNA(VLOOKUP($E84,Prov[],2,0),0))</f>
        <v>0</v>
      </c>
      <c r="I84" s="160">
        <f>IF(C84="Gratuitous Accomodation",0,_xlfn.IFNA(VLOOKUP($E84,Prov[],3,0),0))</f>
        <v>0</v>
      </c>
      <c r="J84" s="160">
        <f>IF(C84="Gratuitous Accomodation",0,_xlfn.IFNA(VLOOKUP($E84,Prov[],4,0),0))</f>
        <v>0</v>
      </c>
      <c r="K84" s="130">
        <f t="shared" si="22"/>
        <v>0</v>
      </c>
      <c r="L84" s="130">
        <f>M84+Q84</f>
        <v>0</v>
      </c>
      <c r="M84" s="130">
        <f>K84-N84-O84-Q84</f>
        <v>0</v>
      </c>
      <c r="N84" s="130">
        <f t="shared" si="23"/>
        <v>0</v>
      </c>
      <c r="O84" s="130">
        <f t="shared" si="24"/>
        <v>0</v>
      </c>
      <c r="P84" s="142">
        <f>_xlfn.IFNA(VLOOKUP(C84,Table1[],3,0),0)</f>
        <v>0</v>
      </c>
      <c r="Q84" s="131">
        <f>K84/(1+(H84+I84+J84))*J84</f>
        <v>0</v>
      </c>
    </row>
    <row r="85" spans="2:18" s="125" customFormat="1" ht="24.6" customHeight="1" x14ac:dyDescent="0.35">
      <c r="B85" s="126"/>
      <c r="C85" s="127"/>
      <c r="D85" s="127"/>
      <c r="E85" s="127"/>
      <c r="F85" s="141"/>
      <c r="G85" s="128">
        <f>_xlfn.IFNA(VLOOKUP(C85,Table1[],2,0),0)</f>
        <v>0</v>
      </c>
      <c r="H85" s="160">
        <f>IF(C85="Gratuitous Accomodation",0,_xlfn.IFNA(VLOOKUP($E85,Prov[],2,0),0))</f>
        <v>0</v>
      </c>
      <c r="I85" s="160">
        <f>IF(C85="Gratuitous Accomodation",0,_xlfn.IFNA(VLOOKUP($E85,Prov[],3,0),0))</f>
        <v>0</v>
      </c>
      <c r="J85" s="160">
        <f>IF(C85="Gratuitous Accomodation",0,_xlfn.IFNA(VLOOKUP($E85,Prov[],4,0),0))</f>
        <v>0</v>
      </c>
      <c r="K85" s="130">
        <f t="shared" si="22"/>
        <v>0</v>
      </c>
      <c r="L85" s="130">
        <f>M85+Q85</f>
        <v>0</v>
      </c>
      <c r="M85" s="130">
        <f>K85-N85-O85-Q85</f>
        <v>0</v>
      </c>
      <c r="N85" s="130">
        <f t="shared" si="23"/>
        <v>0</v>
      </c>
      <c r="O85" s="130">
        <f t="shared" si="24"/>
        <v>0</v>
      </c>
      <c r="P85" s="142">
        <f>_xlfn.IFNA(VLOOKUP(C85,Table1[],3,0),0)</f>
        <v>0</v>
      </c>
      <c r="Q85" s="131">
        <f>K85/(1+(H85+I85+J85))*J85</f>
        <v>0</v>
      </c>
    </row>
    <row r="86" spans="2:18" s="125" customFormat="1" ht="24.6" customHeight="1" x14ac:dyDescent="0.35">
      <c r="B86" s="143"/>
      <c r="C86" s="144"/>
      <c r="D86" s="144"/>
      <c r="E86" s="144"/>
      <c r="F86" s="145"/>
      <c r="G86" s="128">
        <f>_xlfn.IFNA(VLOOKUP(C86,Table1[],2,0),0)</f>
        <v>0</v>
      </c>
      <c r="H86" s="160">
        <f>IF(C86="Gratuitous Accomodation",0,_xlfn.IFNA(VLOOKUP($E86,Prov[],2,0),0))</f>
        <v>0</v>
      </c>
      <c r="I86" s="160">
        <f>IF(C86="Gratuitous Accomodation",0,_xlfn.IFNA(VLOOKUP($E86,Prov[],3,0),0))</f>
        <v>0</v>
      </c>
      <c r="J86" s="160">
        <f>IF(C86="Gratuitous Accomodation",0,_xlfn.IFNA(VLOOKUP($E86,Prov[],4,0),0))</f>
        <v>0</v>
      </c>
      <c r="K86" s="130">
        <f t="shared" ref="K86:K87" si="43">F86*G86</f>
        <v>0</v>
      </c>
      <c r="L86" s="130">
        <f>M86+Q86</f>
        <v>0</v>
      </c>
      <c r="M86" s="130">
        <f>K86-N86-O86-Q86</f>
        <v>0</v>
      </c>
      <c r="N86" s="130">
        <f t="shared" si="23"/>
        <v>0</v>
      </c>
      <c r="O86" s="130">
        <f t="shared" si="24"/>
        <v>0</v>
      </c>
      <c r="P86" s="142">
        <f>_xlfn.IFNA(VLOOKUP(C86,Table1[],3,0),0)</f>
        <v>0</v>
      </c>
      <c r="Q86" s="131">
        <f>K86/(1+(H86+I86+J86))*J86</f>
        <v>0</v>
      </c>
    </row>
    <row r="87" spans="2:18" s="125" customFormat="1" ht="24.6" customHeight="1" x14ac:dyDescent="0.35">
      <c r="B87" s="143"/>
      <c r="C87" s="144"/>
      <c r="D87" s="144"/>
      <c r="E87" s="144"/>
      <c r="F87" s="145"/>
      <c r="G87" s="128">
        <f>_xlfn.IFNA(VLOOKUP(C87,Table1[],2,0),0)</f>
        <v>0</v>
      </c>
      <c r="H87" s="160">
        <f>IF(C87="Gratuitous Accomodation",0,_xlfn.IFNA(VLOOKUP($E87,Prov[],2,0),0))</f>
        <v>0</v>
      </c>
      <c r="I87" s="160">
        <f>IF(C87="Gratuitous Accomodation",0,_xlfn.IFNA(VLOOKUP($E87,Prov[],3,0),0))</f>
        <v>0</v>
      </c>
      <c r="J87" s="160">
        <f>IF(C87="Gratuitous Accomodation",0,_xlfn.IFNA(VLOOKUP($E87,Prov[],4,0),0))</f>
        <v>0</v>
      </c>
      <c r="K87" s="130">
        <f t="shared" si="43"/>
        <v>0</v>
      </c>
      <c r="L87" s="130">
        <f>M87+Q87</f>
        <v>0</v>
      </c>
      <c r="M87" s="130">
        <f>K87-N87-O87-Q87</f>
        <v>0</v>
      </c>
      <c r="N87" s="130">
        <f t="shared" si="23"/>
        <v>0</v>
      </c>
      <c r="O87" s="130">
        <f t="shared" si="24"/>
        <v>0</v>
      </c>
      <c r="P87" s="142">
        <f>_xlfn.IFNA(VLOOKUP(C87,Table1[],3,0),0)</f>
        <v>0</v>
      </c>
      <c r="Q87" s="131">
        <f>K87/(1+(H87+I87+J87))*J87</f>
        <v>0</v>
      </c>
    </row>
    <row r="88" spans="2:18" s="125" customFormat="1" ht="24.6" customHeight="1" thickBot="1" x14ac:dyDescent="0.4">
      <c r="B88" s="133"/>
      <c r="C88" s="134"/>
      <c r="D88" s="134"/>
      <c r="E88" s="134"/>
      <c r="F88" s="146"/>
      <c r="G88" s="135">
        <f>_xlfn.IFNA(VLOOKUP(C88,Table1[],2,0),0)</f>
        <v>0</v>
      </c>
      <c r="H88" s="161">
        <f>IF(C88="Gratuitous Accomodation",0,_xlfn.IFNA(VLOOKUP($E88,Prov[],2,0),0))</f>
        <v>0</v>
      </c>
      <c r="I88" s="161">
        <f>IF(C88="Gratuitous Accomodation",0,_xlfn.IFNA(VLOOKUP($E88,Prov[],3,0),0))</f>
        <v>0</v>
      </c>
      <c r="J88" s="161">
        <f>IF(C88="Gratuitous Accomodation",0,_xlfn.IFNA(VLOOKUP($E88,Prov[],4,0),0))</f>
        <v>0</v>
      </c>
      <c r="K88" s="147">
        <f t="shared" si="22"/>
        <v>0</v>
      </c>
      <c r="L88" s="147">
        <f>M88+Q88</f>
        <v>0</v>
      </c>
      <c r="M88" s="147">
        <f>K88-N88-O88-Q88</f>
        <v>0</v>
      </c>
      <c r="N88" s="147">
        <f t="shared" si="23"/>
        <v>0</v>
      </c>
      <c r="O88" s="147">
        <f t="shared" si="24"/>
        <v>0</v>
      </c>
      <c r="P88" s="138">
        <f>_xlfn.IFNA(VLOOKUP(C88,Table1[],3,0),0)</f>
        <v>0</v>
      </c>
      <c r="Q88" s="131">
        <f>K88/(1+(H88+I88+J88))*J88</f>
        <v>0</v>
      </c>
    </row>
    <row r="89" spans="2:18" ht="26.4" customHeight="1" thickBot="1" x14ac:dyDescent="0.4">
      <c r="G89" s="19" t="s">
        <v>56</v>
      </c>
      <c r="I89" s="65"/>
      <c r="J89" s="65"/>
      <c r="K89" s="22">
        <f>SUM(K69:K88)</f>
        <v>0</v>
      </c>
      <c r="L89" s="122">
        <f>SUM(L69:L88)</f>
        <v>0</v>
      </c>
      <c r="M89" s="122">
        <f>SUM(M69:M88)</f>
        <v>0</v>
      </c>
      <c r="N89" s="122">
        <f>SUM(N69:N88)</f>
        <v>0</v>
      </c>
      <c r="O89" s="122">
        <f>SUM(O69:O88)</f>
        <v>0</v>
      </c>
    </row>
    <row r="90" spans="2:18" ht="26.4" customHeight="1" thickBot="1" x14ac:dyDescent="0.4">
      <c r="G90" s="19"/>
      <c r="I90" s="65"/>
      <c r="J90" s="65"/>
      <c r="K90" s="168"/>
      <c r="L90" s="169"/>
      <c r="M90" s="169"/>
      <c r="N90" s="169"/>
      <c r="O90" s="169"/>
    </row>
    <row r="91" spans="2:18" ht="27.6" customHeight="1" thickBot="1" x14ac:dyDescent="0.35">
      <c r="G91" s="151" t="s">
        <v>83</v>
      </c>
      <c r="H91" s="67"/>
      <c r="I91" s="67"/>
      <c r="J91" s="67"/>
      <c r="K91" s="54">
        <f>K63+K89+K31</f>
        <v>0</v>
      </c>
      <c r="L91" s="81">
        <f>L63+M89+M31</f>
        <v>0</v>
      </c>
      <c r="N91" s="81">
        <f>N63+N89+N31</f>
        <v>0</v>
      </c>
      <c r="O91" s="81">
        <f>O63+O89+O31</f>
        <v>0</v>
      </c>
      <c r="P91" s="82">
        <f>P63+Q89+Q31</f>
        <v>0</v>
      </c>
    </row>
    <row r="92" spans="2:18" ht="27.6" customHeight="1" thickBot="1" x14ac:dyDescent="0.35">
      <c r="G92" s="151"/>
      <c r="H92" s="67"/>
      <c r="I92" s="67"/>
      <c r="J92" s="67"/>
      <c r="K92" s="152"/>
      <c r="L92" s="153"/>
      <c r="N92" s="153"/>
      <c r="O92" s="153"/>
      <c r="P92" s="153"/>
    </row>
    <row r="93" spans="2:18" ht="27.6" customHeight="1" thickBot="1" x14ac:dyDescent="0.35">
      <c r="G93" s="55" t="s">
        <v>109</v>
      </c>
      <c r="K93" s="23"/>
      <c r="L93" s="153"/>
      <c r="N93" s="153"/>
      <c r="O93" s="153"/>
      <c r="P93" s="153"/>
    </row>
    <row r="94" spans="2:18" ht="26.4" customHeight="1" x14ac:dyDescent="0.35">
      <c r="G94" s="19"/>
      <c r="I94" s="65"/>
      <c r="J94" s="65"/>
      <c r="K94" s="168"/>
      <c r="L94" s="169"/>
      <c r="M94" s="169"/>
      <c r="N94" s="169"/>
      <c r="O94" s="169"/>
    </row>
    <row r="95" spans="2:18" ht="6.6" customHeight="1" thickBot="1" x14ac:dyDescent="0.35">
      <c r="B95" s="35"/>
      <c r="C95" s="35"/>
      <c r="D95" s="35"/>
      <c r="E95" s="35"/>
      <c r="F95" s="35"/>
      <c r="G95" s="35"/>
      <c r="H95" s="63"/>
      <c r="I95" s="66"/>
      <c r="J95" s="66"/>
      <c r="K95" s="50"/>
      <c r="L95" s="50"/>
      <c r="M95" s="50"/>
      <c r="N95" s="51"/>
      <c r="O95" s="51"/>
      <c r="P95" s="51"/>
      <c r="Q95" s="51"/>
      <c r="R95" s="51"/>
    </row>
    <row r="96" spans="2:18" ht="26.4" customHeight="1" thickBot="1" x14ac:dyDescent="0.35">
      <c r="B96" s="72" t="s">
        <v>69</v>
      </c>
      <c r="C96" s="69"/>
      <c r="D96" s="69"/>
      <c r="E96" s="69"/>
      <c r="F96" s="73"/>
      <c r="G96" s="69"/>
      <c r="H96" s="74"/>
      <c r="I96" s="74"/>
      <c r="J96" s="74"/>
      <c r="K96" s="69"/>
      <c r="L96" s="72" t="s">
        <v>164</v>
      </c>
      <c r="M96" s="76"/>
      <c r="N96" s="76"/>
      <c r="O96" s="75"/>
      <c r="P96" s="75"/>
      <c r="Q96" s="75"/>
      <c r="R96" s="69"/>
    </row>
    <row r="97" spans="2:18" ht="17.399999999999999" customHeight="1" thickBot="1" x14ac:dyDescent="0.35"/>
    <row r="98" spans="2:18" ht="52.2" customHeight="1" thickBot="1" x14ac:dyDescent="0.35">
      <c r="C98" s="163" t="s">
        <v>116</v>
      </c>
      <c r="D98" s="164" t="s">
        <v>117</v>
      </c>
      <c r="E98" s="165" t="s">
        <v>33</v>
      </c>
      <c r="H98" s="175"/>
      <c r="K98" s="42" t="s">
        <v>84</v>
      </c>
      <c r="L98" s="41" t="s">
        <v>85</v>
      </c>
      <c r="M98" s="105"/>
      <c r="N98" s="41" t="s">
        <v>87</v>
      </c>
      <c r="O98" s="41" t="s">
        <v>88</v>
      </c>
      <c r="P98" s="49" t="s">
        <v>89</v>
      </c>
      <c r="Q98" s="105"/>
    </row>
    <row r="99" spans="2:18" ht="34.950000000000003" customHeight="1" x14ac:dyDescent="0.3">
      <c r="B99" s="56" t="s">
        <v>67</v>
      </c>
      <c r="C99" s="88"/>
      <c r="D99" s="177"/>
      <c r="E99" s="24"/>
      <c r="K99" s="167"/>
      <c r="L99" s="167"/>
      <c r="M99" s="172"/>
      <c r="N99" s="167"/>
      <c r="O99" s="167"/>
      <c r="P99" s="167"/>
      <c r="Q99" s="172"/>
    </row>
    <row r="100" spans="2:18" ht="37.200000000000003" customHeight="1" x14ac:dyDescent="0.3">
      <c r="B100" s="57" t="s">
        <v>68</v>
      </c>
      <c r="C100" s="27"/>
      <c r="D100" s="178"/>
      <c r="E100" s="25"/>
      <c r="L100" s="170"/>
      <c r="M100" s="171"/>
      <c r="N100" s="170"/>
      <c r="O100" s="170"/>
      <c r="P100" s="170"/>
      <c r="Q100" s="171"/>
      <c r="R100" s="170"/>
    </row>
    <row r="101" spans="2:18" ht="37.950000000000003" customHeight="1" thickBot="1" x14ac:dyDescent="0.35">
      <c r="B101" s="87" t="s">
        <v>121</v>
      </c>
      <c r="C101" s="28"/>
      <c r="D101" s="179"/>
      <c r="E101" s="26"/>
      <c r="L101" s="170"/>
      <c r="M101" s="171"/>
      <c r="N101" s="170"/>
      <c r="O101" s="170"/>
      <c r="P101" s="170"/>
      <c r="Q101" s="171"/>
      <c r="R101" s="170"/>
    </row>
    <row r="102" spans="2:18" ht="36.6" customHeight="1" thickBot="1" x14ac:dyDescent="0.35">
      <c r="B102" s="35"/>
      <c r="C102" s="35"/>
      <c r="D102" s="35"/>
      <c r="E102" s="35"/>
      <c r="F102" s="35"/>
      <c r="G102" s="35"/>
      <c r="H102" s="60"/>
      <c r="I102" s="60"/>
      <c r="J102" s="60"/>
      <c r="K102" s="35"/>
      <c r="L102" s="51"/>
      <c r="M102" s="35"/>
      <c r="N102" s="35"/>
      <c r="O102" s="35"/>
      <c r="P102" s="35"/>
      <c r="Q102" s="35"/>
      <c r="R102" s="35"/>
    </row>
    <row r="103" spans="2:18" ht="21.6" hidden="1" customHeight="1" thickBot="1" x14ac:dyDescent="0.35">
      <c r="B103" s="206" t="s">
        <v>114</v>
      </c>
      <c r="C103" s="206"/>
      <c r="D103" s="206"/>
      <c r="E103" s="206"/>
      <c r="F103" s="206"/>
      <c r="G103" s="206"/>
      <c r="H103" s="206"/>
      <c r="I103" s="206"/>
      <c r="J103" s="206"/>
      <c r="K103" s="206"/>
      <c r="L103" s="206"/>
      <c r="M103" s="206"/>
      <c r="N103" s="206"/>
      <c r="O103" s="206"/>
      <c r="P103" s="206"/>
      <c r="Q103" s="206"/>
      <c r="R103" s="206"/>
    </row>
    <row r="104" spans="2:18" ht="21" hidden="1" x14ac:dyDescent="0.3">
      <c r="B104" s="77"/>
      <c r="C104" s="77"/>
      <c r="D104" s="77"/>
      <c r="E104" s="77"/>
      <c r="F104" s="77"/>
      <c r="G104" s="77"/>
      <c r="H104" s="77"/>
      <c r="I104" s="77"/>
      <c r="J104" s="77"/>
      <c r="K104" s="77"/>
      <c r="L104" s="77"/>
      <c r="M104" s="77"/>
      <c r="N104" s="77"/>
      <c r="O104" s="77"/>
      <c r="P104" s="77"/>
      <c r="Q104" s="77"/>
      <c r="R104" s="77"/>
    </row>
    <row r="105" spans="2:18" ht="15.6" hidden="1" customHeight="1" x14ac:dyDescent="0.3">
      <c r="B105" s="205" t="s">
        <v>115</v>
      </c>
      <c r="C105" s="205"/>
      <c r="D105" s="205"/>
      <c r="E105" s="205"/>
      <c r="F105" s="205"/>
      <c r="G105" s="205"/>
      <c r="H105" s="205"/>
      <c r="I105" s="205"/>
      <c r="J105" s="205"/>
      <c r="K105" s="205"/>
      <c r="L105" s="205"/>
      <c r="M105" s="205"/>
      <c r="N105" s="205"/>
      <c r="O105" s="205"/>
      <c r="P105" s="205"/>
      <c r="Q105" s="205"/>
      <c r="R105" s="205"/>
    </row>
    <row r="106" spans="2:18" ht="15.6" hidden="1" customHeight="1" x14ac:dyDescent="0.3">
      <c r="B106" s="205"/>
      <c r="C106" s="205"/>
      <c r="D106" s="205"/>
      <c r="E106" s="205"/>
      <c r="F106" s="205"/>
      <c r="G106" s="205"/>
      <c r="H106" s="205"/>
      <c r="I106" s="205"/>
      <c r="J106" s="205"/>
      <c r="K106" s="205"/>
      <c r="L106" s="205"/>
      <c r="M106" s="205"/>
      <c r="N106" s="205"/>
      <c r="O106" s="205"/>
      <c r="P106" s="205"/>
      <c r="Q106" s="205"/>
      <c r="R106" s="205"/>
    </row>
  </sheetData>
  <sheetProtection algorithmName="SHA-512" hashValue="1YdpEUKseyzuXzOXhLcBuzN1qzIHZ4cbK9ZNsQQDYr/BNsk2ZuYapUnmDtLLX1KydrRVHpOY+6E4Og8BWU8Mig==" saltValue="uz9yrUJwSLgvFhi2sfVsog==" spinCount="100000" sheet="1" objects="1" scenarios="1"/>
  <mergeCells count="6">
    <mergeCell ref="K9:O9"/>
    <mergeCell ref="D3:F3"/>
    <mergeCell ref="D4:F8"/>
    <mergeCell ref="P1:R7"/>
    <mergeCell ref="B105:R106"/>
    <mergeCell ref="B103:R103"/>
  </mergeCells>
  <dataValidations count="9">
    <dataValidation allowBlank="1" showInputMessage="1" showErrorMessage="1" promptTitle="Account" prompt="The account will populate based on the Expense Type selected in Column C" sqref="P14" xr:uid="{496EF8F9-6352-470B-8E71-235725E7017C}"/>
    <dataValidation type="whole" allowBlank="1" showInputMessage="1" showErrorMessage="1" errorTitle="Fund" error="Fund must be 5 digits" sqref="L100:L101 K99" xr:uid="{2824AE12-B97A-480C-A301-5CEC780343BC}">
      <formula1>10000</formula1>
      <formula2>99999</formula2>
    </dataValidation>
    <dataValidation type="whole" allowBlank="1" showInputMessage="1" showErrorMessage="1" errorTitle="Department" error="Department must be 5 digits." sqref="N100:N101 L99" xr:uid="{5A405779-0D8B-44EF-8271-65F7448A1F4B}">
      <formula1>10000</formula1>
      <formula2>99999</formula2>
    </dataValidation>
    <dataValidation type="whole" allowBlank="1" showInputMessage="1" showErrorMessage="1" errorTitle="Program" error="Program must be 5 digits." sqref="O100:O101 N99" xr:uid="{EDA71B58-A901-4D66-8048-0CDEB3F3C6D8}">
      <formula1>10000</formula1>
      <formula2>99999</formula2>
    </dataValidation>
    <dataValidation type="whole" allowBlank="1" showInputMessage="1" showErrorMessage="1" errorTitle="Class" error="Class must be 4 digits." sqref="P100:P101 O99" xr:uid="{011E1649-F1C1-42E7-8D9C-450DA5821B17}">
      <formula1>1000</formula1>
      <formula2>9999</formula2>
    </dataValidation>
    <dataValidation type="whole" operator="greaterThanOrEqual" allowBlank="1" showInputMessage="1" showErrorMessage="1" errorTitle="Project" error="Project must be 6 digits and greater than 300000." sqref="R100:R101" xr:uid="{6E4DAD27-5E26-49AC-A10F-7B26FBC17D6A}">
      <formula1>3000000</formula1>
    </dataValidation>
    <dataValidation allowBlank="1" showInputMessage="1" showErrorMessage="1" promptTitle="HST Per Receipt" prompt="Please ensure you are reviewing your receipt and entering only the applicable HST.  _x000a__x000a_Failure to do so may result in missed rebates being applied to your chartfield." sqref="N35" xr:uid="{23310BC7-26C3-4B49-BAA9-E67C44B4AEF2}"/>
    <dataValidation allowBlank="1" showInputMessage="1" showErrorMessage="1" promptTitle="GST Per Receipt" prompt="Please ensure you are reviewing yoru receipt and entering only the applicable GST._x000a__x000a_Failure to do so may result in missed rebates being applied to your chartfield." sqref="O35" xr:uid="{D015B507-DE4C-4B9F-87A7-D1AB61259552}"/>
    <dataValidation type="whole" operator="greaterThanOrEqual" allowBlank="1" showInputMessage="1" showErrorMessage="1" errorTitle="Project" error="Project must be 6 digits and greater than 300000." sqref="P99" xr:uid="{4B9B1C07-8622-44E7-86E6-464F69585948}">
      <formula1>300000</formula1>
    </dataValidation>
  </dataValidations>
  <pageMargins left="0.25" right="0.25" top="0.75" bottom="0.75" header="0.3" footer="0.3"/>
  <pageSetup paperSize="5" scale="60" fitToHeight="0" orientation="landscape" r:id="rId1"/>
  <rowBreaks count="3" manualBreakCount="3">
    <brk id="32" max="16383" man="1"/>
    <brk id="63" max="16" man="1"/>
    <brk id="94"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Title="Warning!" prompt="Please popluate in order for the taxes to calculate properly._x000a_Failure to do so may result in missed rebates being applied to your chartfield." xr:uid="{01BD81D9-32DA-4F69-8A7D-C2B88507A48B}">
          <x14:formula1>
            <xm:f>'drop downs'!$L$2:$L$15</xm:f>
          </x14:formula1>
          <xm:sqref>E15:E30 E69:E88</xm:sqref>
        </x14:dataValidation>
        <x14:dataValidation type="list" allowBlank="1" showInputMessage="1" showErrorMessage="1" xr:uid="{8E89DF0E-4C69-4554-89E7-E8B1976D9C17}">
          <x14:formula1>
            <xm:f>'drop downs'!$J$2</xm:f>
          </x14:formula1>
          <xm:sqref>C15:C30</xm:sqref>
        </x14:dataValidation>
        <x14:dataValidation type="list" allowBlank="1" showInputMessage="1" showErrorMessage="1" xr:uid="{8416FD56-8129-4F5A-953E-774A27918518}">
          <x14:formula1>
            <xm:f>'drop downs'!$Q$2:$Q$6</xm:f>
          </x14:formula1>
          <xm:sqref>K93</xm:sqref>
        </x14:dataValidation>
        <x14:dataValidation type="list" allowBlank="1" showInputMessage="1" showErrorMessage="1" xr:uid="{0EB6B9A1-CAC8-45CB-9630-EF8C06E08926}">
          <x14:formula1>
            <xm:f>'drop downs'!$L$2:$L$15</xm:f>
          </x14:formula1>
          <xm:sqref>E36:E62</xm:sqref>
        </x14:dataValidation>
        <x14:dataValidation type="list" allowBlank="1" showInputMessage="1" showErrorMessage="1" xr:uid="{72314DA8-33BF-4C73-AE74-48318DA9C04B}">
          <x14:formula1>
            <xm:f>'drop downs'!$A$2:$A$16</xm:f>
          </x14:formula1>
          <xm:sqref>C36:C62</xm:sqref>
        </x14:dataValidation>
        <x14:dataValidation type="list" allowBlank="1" showInputMessage="1" showErrorMessage="1" xr:uid="{1FB96CF7-16E7-4807-BDEE-D1410A52CE0E}">
          <x14:formula1>
            <xm:f>'drop downs'!$E$2:$E$10</xm:f>
          </x14:formula1>
          <xm:sqref>C69:C88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0E37-8726-4734-9501-EEE29AC8A3B9}">
  <sheetPr>
    <pageSetUpPr fitToPage="1"/>
  </sheetPr>
  <dimension ref="A1:D36"/>
  <sheetViews>
    <sheetView topLeftCell="A16" workbookViewId="0">
      <selection activeCell="C43" sqref="C43"/>
    </sheetView>
  </sheetViews>
  <sheetFormatPr defaultRowHeight="14.4" x14ac:dyDescent="0.3"/>
  <cols>
    <col min="1" max="1" width="19" bestFit="1" customWidth="1"/>
    <col min="2" max="2" width="19.109375" bestFit="1" customWidth="1"/>
    <col min="3" max="3" width="34.33203125" bestFit="1" customWidth="1"/>
    <col min="4" max="4" width="35.6640625" bestFit="1" customWidth="1"/>
    <col min="5" max="5" width="24.88671875" bestFit="1" customWidth="1"/>
    <col min="6" max="6" width="25.44140625" bestFit="1" customWidth="1"/>
    <col min="7" max="7" width="52.6640625" bestFit="1" customWidth="1"/>
    <col min="8" max="9" width="21.33203125" bestFit="1" customWidth="1"/>
    <col min="10" max="10" width="25.44140625" bestFit="1" customWidth="1"/>
    <col min="11" max="12" width="15" bestFit="1" customWidth="1"/>
    <col min="13" max="21" width="18.88671875" bestFit="1" customWidth="1"/>
    <col min="22" max="22" width="19.88671875" bestFit="1" customWidth="1"/>
    <col min="23" max="24" width="15.6640625" bestFit="1" customWidth="1"/>
    <col min="25" max="25" width="19.88671875" bestFit="1" customWidth="1"/>
    <col min="26" max="26" width="23.6640625" bestFit="1" customWidth="1"/>
  </cols>
  <sheetData>
    <row r="1" spans="1:4" x14ac:dyDescent="0.3">
      <c r="A1" s="16" t="s">
        <v>79</v>
      </c>
    </row>
    <row r="3" spans="1:4" x14ac:dyDescent="0.3">
      <c r="A3" s="14" t="s">
        <v>86</v>
      </c>
      <c r="B3" s="14" t="s">
        <v>113</v>
      </c>
      <c r="C3" t="s">
        <v>77</v>
      </c>
      <c r="D3" t="s">
        <v>78</v>
      </c>
    </row>
    <row r="4" spans="1:4" x14ac:dyDescent="0.3">
      <c r="A4">
        <v>640006</v>
      </c>
      <c r="B4" t="s">
        <v>76</v>
      </c>
      <c r="C4" s="15">
        <v>0</v>
      </c>
      <c r="D4" s="15">
        <v>0</v>
      </c>
    </row>
    <row r="5" spans="1:4" x14ac:dyDescent="0.3">
      <c r="A5" t="s">
        <v>57</v>
      </c>
      <c r="C5" s="15">
        <v>0</v>
      </c>
      <c r="D5" s="15">
        <v>0</v>
      </c>
    </row>
    <row r="14" spans="1:4" x14ac:dyDescent="0.3">
      <c r="A14" s="16" t="s">
        <v>80</v>
      </c>
    </row>
    <row r="16" spans="1:4" x14ac:dyDescent="0.3">
      <c r="A16" s="14" t="s">
        <v>86</v>
      </c>
      <c r="B16" s="14" t="s">
        <v>113</v>
      </c>
      <c r="C16" t="s">
        <v>77</v>
      </c>
      <c r="D16" t="s">
        <v>78</v>
      </c>
    </row>
    <row r="17" spans="1:4" x14ac:dyDescent="0.3">
      <c r="A17">
        <v>0</v>
      </c>
      <c r="B17" t="s">
        <v>76</v>
      </c>
      <c r="C17" s="15">
        <v>0</v>
      </c>
      <c r="D17" s="15">
        <v>0</v>
      </c>
    </row>
    <row r="18" spans="1:4" x14ac:dyDescent="0.3">
      <c r="A18" t="s">
        <v>57</v>
      </c>
      <c r="C18" s="15">
        <v>0</v>
      </c>
      <c r="D18" s="15">
        <v>0</v>
      </c>
    </row>
    <row r="32" spans="1:4" x14ac:dyDescent="0.3">
      <c r="A32" s="16" t="s">
        <v>81</v>
      </c>
    </row>
    <row r="34" spans="1:4" ht="51" customHeight="1" x14ac:dyDescent="0.3">
      <c r="A34" s="14" t="s">
        <v>86</v>
      </c>
      <c r="B34" s="14" t="s">
        <v>118</v>
      </c>
      <c r="C34" t="s">
        <v>176</v>
      </c>
      <c r="D34" t="s">
        <v>177</v>
      </c>
    </row>
    <row r="35" spans="1:4" x14ac:dyDescent="0.3">
      <c r="A35">
        <v>0</v>
      </c>
      <c r="B35" t="s">
        <v>76</v>
      </c>
    </row>
    <row r="36" spans="1:4" x14ac:dyDescent="0.3">
      <c r="A36" t="s">
        <v>57</v>
      </c>
    </row>
  </sheetData>
  <pageMargins left="0.7" right="0.7" top="0.75" bottom="0.75" header="0.3" footer="0.3"/>
  <pageSetup scale="7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305B-C0D9-4A6A-8A0D-E56E2840DDC2}">
  <dimension ref="A1:T35"/>
  <sheetViews>
    <sheetView workbookViewId="0">
      <selection activeCell="Q6" sqref="Q6"/>
    </sheetView>
  </sheetViews>
  <sheetFormatPr defaultRowHeight="14.4" x14ac:dyDescent="0.3"/>
  <cols>
    <col min="1" max="1" width="36.33203125" customWidth="1"/>
    <col min="2" max="2" width="10.33203125" bestFit="1" customWidth="1"/>
    <col min="3" max="3" width="26.5546875" bestFit="1" customWidth="1"/>
    <col min="4" max="4" width="3.33203125" customWidth="1"/>
    <col min="5" max="5" width="46.88671875" customWidth="1"/>
    <col min="6" max="6" width="7.6640625" bestFit="1" customWidth="1"/>
    <col min="7" max="7" width="10.33203125" bestFit="1" customWidth="1"/>
    <col min="8" max="8" width="13.44140625" bestFit="1" customWidth="1"/>
    <col min="9" max="9" width="2.6640625" customWidth="1"/>
    <col min="10" max="10" width="23.33203125" bestFit="1" customWidth="1"/>
    <col min="11" max="11" width="1.88671875" customWidth="1"/>
    <col min="12" max="12" width="11.5546875" customWidth="1"/>
    <col min="16" max="16" width="2" customWidth="1"/>
    <col min="17" max="17" width="11" customWidth="1"/>
    <col min="18" max="18" width="3.44140625" customWidth="1"/>
    <col min="19" max="19" width="10" style="17" customWidth="1"/>
    <col min="20" max="20" width="28.33203125" bestFit="1" customWidth="1"/>
  </cols>
  <sheetData>
    <row r="1" spans="1:20" x14ac:dyDescent="0.3">
      <c r="A1" s="92" t="s">
        <v>9</v>
      </c>
      <c r="B1" s="93" t="s">
        <v>28</v>
      </c>
      <c r="C1" s="92" t="s">
        <v>91</v>
      </c>
      <c r="E1" t="s">
        <v>35</v>
      </c>
      <c r="F1" t="s">
        <v>37</v>
      </c>
      <c r="G1" s="17" t="s">
        <v>28</v>
      </c>
      <c r="H1" t="s">
        <v>91</v>
      </c>
      <c r="J1" s="6" t="s">
        <v>52</v>
      </c>
      <c r="L1" t="s">
        <v>10</v>
      </c>
      <c r="M1" t="s">
        <v>30</v>
      </c>
      <c r="N1" t="s">
        <v>31</v>
      </c>
      <c r="O1" t="s">
        <v>32</v>
      </c>
      <c r="Q1" t="s">
        <v>59</v>
      </c>
      <c r="S1" s="17" t="s">
        <v>28</v>
      </c>
      <c r="T1" t="s">
        <v>91</v>
      </c>
    </row>
    <row r="2" spans="1:20" x14ac:dyDescent="0.3">
      <c r="A2" s="7" t="s">
        <v>1</v>
      </c>
      <c r="B2" s="94">
        <v>640009</v>
      </c>
      <c r="C2" s="7" t="s">
        <v>98</v>
      </c>
      <c r="E2" s="4" t="s">
        <v>123</v>
      </c>
      <c r="F2" s="8">
        <v>28</v>
      </c>
      <c r="G2" s="17">
        <v>640012</v>
      </c>
      <c r="H2" t="s">
        <v>101</v>
      </c>
      <c r="J2" s="7" t="s">
        <v>4</v>
      </c>
      <c r="L2" t="s">
        <v>22</v>
      </c>
      <c r="M2" s="1"/>
      <c r="N2" s="1">
        <v>0.05</v>
      </c>
      <c r="O2" s="1"/>
      <c r="Q2" t="s">
        <v>58</v>
      </c>
      <c r="S2" s="17">
        <v>640001</v>
      </c>
      <c r="T2" t="s">
        <v>92</v>
      </c>
    </row>
    <row r="3" spans="1:20" x14ac:dyDescent="0.3">
      <c r="A3" s="7" t="s">
        <v>2</v>
      </c>
      <c r="B3" s="94">
        <v>640003</v>
      </c>
      <c r="C3" s="7" t="s">
        <v>93</v>
      </c>
      <c r="E3" s="4" t="s">
        <v>124</v>
      </c>
      <c r="F3" s="9">
        <v>28</v>
      </c>
      <c r="G3" s="17">
        <v>640012</v>
      </c>
      <c r="H3" t="s">
        <v>101</v>
      </c>
      <c r="J3" s="7" t="s">
        <v>50</v>
      </c>
      <c r="L3" t="s">
        <v>20</v>
      </c>
      <c r="M3" s="1"/>
      <c r="N3" s="1">
        <v>0.05</v>
      </c>
      <c r="O3" s="1">
        <v>7.0000000000000007E-2</v>
      </c>
      <c r="Q3" t="s">
        <v>60</v>
      </c>
      <c r="S3" s="89">
        <v>640003</v>
      </c>
      <c r="T3" s="90" t="s">
        <v>93</v>
      </c>
    </row>
    <row r="4" spans="1:20" x14ac:dyDescent="0.3">
      <c r="A4" s="7" t="s">
        <v>74</v>
      </c>
      <c r="B4" s="94">
        <v>640018</v>
      </c>
      <c r="C4" s="7" t="s">
        <v>105</v>
      </c>
      <c r="E4" s="4" t="s">
        <v>125</v>
      </c>
      <c r="F4" s="9">
        <v>58</v>
      </c>
      <c r="G4" s="17">
        <v>640012</v>
      </c>
      <c r="H4" t="s">
        <v>101</v>
      </c>
      <c r="L4" t="s">
        <v>12</v>
      </c>
      <c r="M4" s="1"/>
      <c r="N4" s="1">
        <v>0.05</v>
      </c>
      <c r="O4" s="1">
        <v>7.0000000000000007E-2</v>
      </c>
      <c r="Q4" t="s">
        <v>61</v>
      </c>
      <c r="S4" s="89">
        <v>640004</v>
      </c>
      <c r="T4" s="90" t="s">
        <v>94</v>
      </c>
    </row>
    <row r="5" spans="1:20" x14ac:dyDescent="0.3">
      <c r="A5" s="7" t="s">
        <v>3</v>
      </c>
      <c r="B5" s="94">
        <v>640018</v>
      </c>
      <c r="C5" s="7" t="s">
        <v>105</v>
      </c>
      <c r="E5" s="4" t="s">
        <v>126</v>
      </c>
      <c r="F5" s="9">
        <v>114</v>
      </c>
      <c r="G5" s="17">
        <v>640012</v>
      </c>
      <c r="H5" t="s">
        <v>101</v>
      </c>
      <c r="L5" t="s">
        <v>15</v>
      </c>
      <c r="M5" s="1">
        <v>0.15</v>
      </c>
      <c r="N5" s="1"/>
      <c r="O5" s="1"/>
      <c r="Q5" t="s">
        <v>62</v>
      </c>
      <c r="S5" s="89">
        <v>640005</v>
      </c>
      <c r="T5" s="90" t="s">
        <v>95</v>
      </c>
    </row>
    <row r="6" spans="1:20" x14ac:dyDescent="0.3">
      <c r="A6" s="7" t="s">
        <v>65</v>
      </c>
      <c r="B6" s="94">
        <v>640007</v>
      </c>
      <c r="C6" s="7" t="s">
        <v>96</v>
      </c>
      <c r="E6" s="4" t="s">
        <v>127</v>
      </c>
      <c r="F6" s="9">
        <v>37</v>
      </c>
      <c r="G6" s="17">
        <v>640012</v>
      </c>
      <c r="H6" t="s">
        <v>101</v>
      </c>
      <c r="L6" t="s">
        <v>17</v>
      </c>
      <c r="M6" s="1">
        <v>0.15</v>
      </c>
      <c r="N6" s="1"/>
      <c r="O6" s="1"/>
      <c r="Q6" t="s">
        <v>63</v>
      </c>
      <c r="S6" s="89">
        <v>640006</v>
      </c>
      <c r="T6" s="90" t="s">
        <v>4</v>
      </c>
    </row>
    <row r="7" spans="1:20" x14ac:dyDescent="0.3">
      <c r="A7" s="7" t="s">
        <v>5</v>
      </c>
      <c r="B7" s="94">
        <v>640015</v>
      </c>
      <c r="C7" s="7" t="s">
        <v>5</v>
      </c>
      <c r="E7" s="4" t="s">
        <v>128</v>
      </c>
      <c r="F7" s="9">
        <v>37</v>
      </c>
      <c r="G7" s="17">
        <v>640012</v>
      </c>
      <c r="H7" t="s">
        <v>101</v>
      </c>
      <c r="L7" t="s">
        <v>14</v>
      </c>
      <c r="M7" s="1">
        <v>0.14000000000000001</v>
      </c>
      <c r="N7" s="1"/>
      <c r="O7" s="1"/>
      <c r="S7" s="89">
        <v>640007</v>
      </c>
      <c r="T7" s="90" t="s">
        <v>96</v>
      </c>
    </row>
    <row r="8" spans="1:20" x14ac:dyDescent="0.3">
      <c r="A8" s="7" t="s">
        <v>6</v>
      </c>
      <c r="B8" s="94">
        <v>640004</v>
      </c>
      <c r="C8" s="7" t="s">
        <v>94</v>
      </c>
      <c r="E8" s="4" t="s">
        <v>129</v>
      </c>
      <c r="F8" s="9">
        <v>77</v>
      </c>
      <c r="G8" s="17">
        <v>640012</v>
      </c>
      <c r="H8" t="s">
        <v>101</v>
      </c>
      <c r="L8" t="s">
        <v>18</v>
      </c>
      <c r="M8" s="1"/>
      <c r="N8" s="1">
        <v>0.05</v>
      </c>
      <c r="O8" s="1"/>
      <c r="S8" s="89">
        <v>640008</v>
      </c>
      <c r="T8" s="90" t="s">
        <v>97</v>
      </c>
    </row>
    <row r="9" spans="1:20" x14ac:dyDescent="0.3">
      <c r="A9" s="7" t="s">
        <v>132</v>
      </c>
      <c r="B9" s="96">
        <v>640012</v>
      </c>
      <c r="C9" s="95" t="s">
        <v>101</v>
      </c>
      <c r="E9" s="5" t="s">
        <v>130</v>
      </c>
      <c r="F9" s="10">
        <v>151</v>
      </c>
      <c r="G9" s="17">
        <v>640012</v>
      </c>
      <c r="H9" t="s">
        <v>101</v>
      </c>
      <c r="L9" t="s">
        <v>21</v>
      </c>
      <c r="M9" s="1"/>
      <c r="N9" s="1">
        <v>0.05</v>
      </c>
      <c r="O9" s="1"/>
      <c r="S9" s="89">
        <v>640009</v>
      </c>
      <c r="T9" s="90" t="s">
        <v>98</v>
      </c>
    </row>
    <row r="10" spans="1:20" x14ac:dyDescent="0.3">
      <c r="A10" s="91" t="s">
        <v>133</v>
      </c>
      <c r="B10" s="94">
        <v>640012</v>
      </c>
      <c r="C10" s="7" t="s">
        <v>101</v>
      </c>
      <c r="E10" s="5" t="s">
        <v>50</v>
      </c>
      <c r="F10" s="10">
        <v>30</v>
      </c>
      <c r="G10" s="17">
        <v>640011</v>
      </c>
      <c r="H10" t="s">
        <v>100</v>
      </c>
      <c r="L10" t="s">
        <v>11</v>
      </c>
      <c r="M10" s="1">
        <v>0.13</v>
      </c>
      <c r="N10" s="1"/>
      <c r="O10" s="1"/>
      <c r="S10" s="17">
        <v>640010</v>
      </c>
      <c r="T10" t="s">
        <v>99</v>
      </c>
    </row>
    <row r="11" spans="1:20" x14ac:dyDescent="0.3">
      <c r="A11" s="7" t="s">
        <v>90</v>
      </c>
      <c r="B11" s="94">
        <v>641007</v>
      </c>
      <c r="C11" s="7" t="s">
        <v>106</v>
      </c>
      <c r="L11" t="s">
        <v>16</v>
      </c>
      <c r="M11" s="1">
        <v>0.15</v>
      </c>
      <c r="N11" s="1"/>
      <c r="O11" s="1"/>
      <c r="S11" s="89">
        <v>640011</v>
      </c>
      <c r="T11" s="90" t="s">
        <v>100</v>
      </c>
    </row>
    <row r="12" spans="1:20" x14ac:dyDescent="0.3">
      <c r="A12" s="7" t="s">
        <v>7</v>
      </c>
      <c r="B12" s="94">
        <v>640005</v>
      </c>
      <c r="C12" s="7" t="s">
        <v>95</v>
      </c>
      <c r="L12" t="s">
        <v>13</v>
      </c>
      <c r="M12" s="1"/>
      <c r="N12" s="1">
        <v>0.05</v>
      </c>
      <c r="O12" s="2">
        <v>9.9750000000000005E-2</v>
      </c>
      <c r="S12" s="17">
        <v>640012</v>
      </c>
      <c r="T12" t="s">
        <v>101</v>
      </c>
    </row>
    <row r="13" spans="1:20" x14ac:dyDescent="0.3">
      <c r="A13" s="7" t="s">
        <v>8</v>
      </c>
      <c r="B13" s="94">
        <v>640008</v>
      </c>
      <c r="C13" s="7" t="s">
        <v>97</v>
      </c>
      <c r="L13" t="s">
        <v>23</v>
      </c>
      <c r="M13" s="1"/>
      <c r="N13" s="1">
        <v>0.05</v>
      </c>
      <c r="O13" s="1">
        <v>0.06</v>
      </c>
      <c r="S13" s="17">
        <v>640013</v>
      </c>
      <c r="T13" t="s">
        <v>102</v>
      </c>
    </row>
    <row r="14" spans="1:20" x14ac:dyDescent="0.3">
      <c r="A14" s="7" t="s">
        <v>174</v>
      </c>
      <c r="B14" s="94">
        <v>210304</v>
      </c>
      <c r="C14" s="7" t="s">
        <v>167</v>
      </c>
      <c r="L14" t="s">
        <v>19</v>
      </c>
      <c r="M14" s="1"/>
      <c r="N14" s="1">
        <v>0.05</v>
      </c>
      <c r="O14" s="1"/>
      <c r="S14" s="17">
        <v>640014</v>
      </c>
      <c r="T14" t="s">
        <v>103</v>
      </c>
    </row>
    <row r="15" spans="1:20" x14ac:dyDescent="0.3">
      <c r="A15" s="7" t="s">
        <v>170</v>
      </c>
      <c r="B15" s="94">
        <v>600009</v>
      </c>
      <c r="C15" s="7" t="s">
        <v>168</v>
      </c>
      <c r="L15" t="s">
        <v>29</v>
      </c>
      <c r="M15" s="1"/>
      <c r="N15" s="1"/>
      <c r="O15" s="1"/>
      <c r="S15" s="89">
        <v>640015</v>
      </c>
      <c r="T15" s="90" t="s">
        <v>5</v>
      </c>
    </row>
    <row r="16" spans="1:20" x14ac:dyDescent="0.3">
      <c r="A16" s="7" t="s">
        <v>169</v>
      </c>
      <c r="B16" s="94">
        <v>641017</v>
      </c>
      <c r="C16" s="7" t="s">
        <v>108</v>
      </c>
      <c r="S16" s="17">
        <v>640016</v>
      </c>
      <c r="T16" t="s">
        <v>104</v>
      </c>
    </row>
    <row r="17" spans="1:20" x14ac:dyDescent="0.3">
      <c r="S17" s="89">
        <v>640018</v>
      </c>
      <c r="T17" s="90" t="s">
        <v>105</v>
      </c>
    </row>
    <row r="18" spans="1:20" x14ac:dyDescent="0.3">
      <c r="S18" s="89">
        <v>641007</v>
      </c>
      <c r="T18" s="90" t="s">
        <v>106</v>
      </c>
    </row>
    <row r="19" spans="1:20" x14ac:dyDescent="0.3">
      <c r="S19" s="17">
        <v>641008</v>
      </c>
      <c r="T19" t="s">
        <v>107</v>
      </c>
    </row>
    <row r="20" spans="1:20" x14ac:dyDescent="0.3">
      <c r="A20" t="s">
        <v>122</v>
      </c>
      <c r="S20" s="17">
        <v>641017</v>
      </c>
      <c r="T20" t="s">
        <v>108</v>
      </c>
    </row>
    <row r="23" spans="1:20" x14ac:dyDescent="0.3">
      <c r="A23" s="3"/>
      <c r="B23" s="3"/>
      <c r="C23" s="3"/>
    </row>
    <row r="29" spans="1:20" ht="18" x14ac:dyDescent="0.35">
      <c r="A29" s="11"/>
      <c r="B29" s="11"/>
      <c r="C29" s="11"/>
    </row>
    <row r="32" spans="1:20" x14ac:dyDescent="0.3">
      <c r="K32" s="13"/>
    </row>
    <row r="33" spans="11:11" x14ac:dyDescent="0.3">
      <c r="K33" s="13"/>
    </row>
    <row r="34" spans="11:11" x14ac:dyDescent="0.3">
      <c r="K34" s="13"/>
    </row>
    <row r="35" spans="11:11" x14ac:dyDescent="0.3">
      <c r="K35" s="13"/>
    </row>
  </sheetData>
  <sortState xmlns:xlrd2="http://schemas.microsoft.com/office/spreadsheetml/2017/richdata2" ref="L2:L14">
    <sortCondition ref="L2:L14"/>
  </sortState>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8 X b + W l 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P F 2 / 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d v 5 a K I p H u A 4 A A A A R A A A A E w A c A E Z v c m 1 1 b G F z L 1 N l Y 3 R p b 2 4 x L m 0 g o h g A K K A U A A A A A A A A A A A A A A A A A A A A A A A A A A A A K 0 5 N L s n M z 1 M I h t C G 1 g B Q S w E C L Q A U A A I A C A D x d v 5 a W 4 D m Z K U A A A D 3 A A A A E g A A A A A A A A A A A A A A A A A A A A A A Q 2 9 u Z m l n L 1 B h Y 2 t h Z 2 U u e G 1 s U E s B A i 0 A F A A C A A g A 8 X b + W g / K 6 a u k A A A A 6 Q A A A B M A A A A A A A A A A A A A A A A A 8 Q A A A F t D b 2 5 0 Z W 5 0 X 1 R 5 c G V z X S 5 4 b W x Q S w E C L Q A U A A I A C A D x d v 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4 N M d M 8 Z t k i 0 M r 1 J G g Q H r Q A A A A A C A A A A A A A Q Z g A A A A E A A C A A A A B T I k V w + O u K 7 P O u I q r J q c z K g S 0 5 O G Z U w / Y x u H G 6 1 f K Y W g A A A A A O g A A A A A I A A C A A A A B i B m S + f N p m H M r + W C V g S P g B e V s o f I f L k Z N 4 p k r 7 4 J 3 2 7 V A A A A D e T L t p E S b S t 0 2 w R V O M + V J o G W T I X 1 Z z X o 1 5 M O s b 5 x F / S b f 0 c I l i k K h Y O z 8 C Q N 6 o H + K F b n 2 b z F y c R N 8 r c a l 4 h 1 3 n 1 c B 0 r c B s v a x 8 g x L B o 0 E v 9 0 A A A A C U x F S Q G m l 7 0 f g L P 1 d t Q x u n a N J / j e q 6 H 8 G V J Y 0 1 8 Y u d I R u H n Z P F + Y q F y j / U M q / 9 0 l N i H P 7 7 8 q P 1 w v k g Y b B D d n 7 7 < / 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e8a4ddd2-94f5-42dc-9992-f679145627bc" xsi:nil="true"/>
    <lcf76f155ced4ddcb4097134ff3c332f xmlns="ba0b3594-4a23-46ec-be12-407489b1a7a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7671871436C2D44A49798942900A805" ma:contentTypeVersion="9" ma:contentTypeDescription="Create a new document." ma:contentTypeScope="" ma:versionID="9838c6652254a4b877609cb9b2d14af9">
  <xsd:schema xmlns:xsd="http://www.w3.org/2001/XMLSchema" xmlns:xs="http://www.w3.org/2001/XMLSchema" xmlns:p="http://schemas.microsoft.com/office/2006/metadata/properties" xmlns:ns2="ba0b3594-4a23-46ec-be12-407489b1a7ab" xmlns:ns3="e8a4ddd2-94f5-42dc-9992-f679145627bc" targetNamespace="http://schemas.microsoft.com/office/2006/metadata/properties" ma:root="true" ma:fieldsID="1ecb84bb14887675b9cd2187fb1e31fe" ns2:_="" ns3:_="">
    <xsd:import namespace="ba0b3594-4a23-46ec-be12-407489b1a7ab"/>
    <xsd:import namespace="e8a4ddd2-94f5-42dc-9992-f679145627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b3594-4a23-46ec-be12-407489b1a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d2e69d-a885-47d9-a849-8bc90acf94c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a4ddd2-94f5-42dc-9992-f679145627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9644b6-1c5d-46ee-9674-7e083d224626}" ma:internalName="TaxCatchAll" ma:showField="CatchAllData" ma:web="e8a4ddd2-94f5-42dc-9992-f6791456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2A72A6-3888-4C51-AD24-6916A537D372}">
  <ds:schemaRefs>
    <ds:schemaRef ds:uri="http://schemas.microsoft.com/DataMashup"/>
  </ds:schemaRefs>
</ds:datastoreItem>
</file>

<file path=customXml/itemProps2.xml><?xml version="1.0" encoding="utf-8"?>
<ds:datastoreItem xmlns:ds="http://schemas.openxmlformats.org/officeDocument/2006/customXml" ds:itemID="{852A9B9E-D7F2-42D5-A375-B5328C7BEC45}">
  <ds:schemaRefs>
    <ds:schemaRef ds:uri="http://schemas.microsoft.com/office/2006/metadata/properties"/>
    <ds:schemaRef ds:uri="http://purl.org/dc/dcmitype/"/>
    <ds:schemaRef ds:uri="http://purl.org/dc/terms/"/>
    <ds:schemaRef ds:uri="e8a4ddd2-94f5-42dc-9992-f679145627bc"/>
    <ds:schemaRef ds:uri="ba0b3594-4a23-46ec-be12-407489b1a7a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E86EE6B-0779-4DC1-99D9-C057A183A248}">
  <ds:schemaRefs>
    <ds:schemaRef ds:uri="http://schemas.microsoft.com/sharepoint/v3/contenttype/forms"/>
  </ds:schemaRefs>
</ds:datastoreItem>
</file>

<file path=customXml/itemProps4.xml><?xml version="1.0" encoding="utf-8"?>
<ds:datastoreItem xmlns:ds="http://schemas.openxmlformats.org/officeDocument/2006/customXml" ds:itemID="{5DA22FBE-3E89-4080-A36A-776D71E5B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0b3594-4a23-46ec-be12-407489b1a7ab"/>
    <ds:schemaRef ds:uri="e8a4ddd2-94f5-42dc-9992-f679145627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Travel claim</vt:lpstr>
      <vt:lpstr>pivots for GA use only</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Waldron</dc:creator>
  <cp:lastModifiedBy>Sarah Heeney</cp:lastModifiedBy>
  <cp:lastPrinted>2025-12-10T21:12:10Z</cp:lastPrinted>
  <dcterms:created xsi:type="dcterms:W3CDTF">2025-07-25T17:57:24Z</dcterms:created>
  <dcterms:modified xsi:type="dcterms:W3CDTF">2026-02-23T15:47:51Z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0x01010097671871436C2D44A49798942900A805</vt:lpwstr>
  </property>
  <property fmtid="{D5CDD505-2E9C-101B-9397-08002B2CF9AE}" pid="3" name="MediaServiceImageTags">
    <vt:lpwstr/>
  </property>
</Properties>
</file>